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lute.leta\Desktop\24-25 Grocery Bid\"/>
    </mc:Choice>
  </mc:AlternateContent>
  <xr:revisionPtr revIDLastSave="0" documentId="13_ncr:1_{C7B90BC6-2B25-4A8B-A7E4-F830EB799C20}" xr6:coauthVersionLast="47" xr6:coauthVersionMax="47" xr10:uidLastSave="{00000000-0000-0000-0000-000000000000}"/>
  <bookViews>
    <workbookView xWindow="-120" yWindow="-120" windowWidth="29040" windowHeight="15720" activeTab="2" xr2:uid="{00000000-000D-0000-FFFF-FFFF00000000}"/>
  </bookViews>
  <sheets>
    <sheet name="BID 24-25" sheetId="1" r:id="rId1"/>
    <sheet name="FRESH MILK " sheetId="2" r:id="rId2"/>
    <sheet name="FRESHFROZEN BREAD" sheetId="3" r:id="rId3"/>
    <sheet name="FRESH PRODUCESMALL FARM PRODUCE" sheetId="4" r:id="rId4"/>
    <sheet name="NOI" sheetId="5" r:id="rId5"/>
    <sheet name="MEATMEAT ALTERNATIVES" sheetId="6" r:id="rId6"/>
    <sheet name="GRAINBREAD" sheetId="7" r:id="rId7"/>
    <sheet name="FRUIT DRYFROZEN" sheetId="8" r:id="rId8"/>
    <sheet name="VEGETABLE DRYFROZEN" sheetId="9" r:id="rId9"/>
    <sheet name="SUNDRY" sheetId="10" r:id="rId10"/>
    <sheet name="DAIRYDAIRY ALT" sheetId="11" r:id="rId11"/>
    <sheet name="PAPERCHEMICAL SUPPLIES" sheetId="12" r:id="rId12"/>
    <sheet name="EXTRAS __% MARK UP" sheetId="13" r:id="rId13"/>
  </sheets>
  <definedNames>
    <definedName name="Z_0C3C3871_9587_4907_8647_6ABAD5CAAEFD_.wvu.PrintArea" localSheetId="0">'BID 24-25'!$A$1:$J$149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8" roundtripDataChecksum="cspEKjqh+5vooq7670KWwgE0ka8fjPPyCPnkCXqZuIY="/>
    </ext>
  </extLst>
</workbook>
</file>

<file path=xl/calcChain.xml><?xml version="1.0" encoding="utf-8"?>
<calcChain xmlns="http://schemas.openxmlformats.org/spreadsheetml/2006/main">
  <c r="K67" i="12" l="1"/>
  <c r="L67" i="12" s="1"/>
  <c r="L66" i="12"/>
  <c r="K66" i="12"/>
  <c r="L64" i="12"/>
  <c r="K64" i="12"/>
  <c r="L62" i="12"/>
  <c r="K62" i="12"/>
  <c r="L61" i="12"/>
  <c r="K61" i="12"/>
  <c r="L60" i="12"/>
  <c r="K60" i="12"/>
  <c r="L59" i="12"/>
  <c r="K59" i="12"/>
  <c r="L57" i="12"/>
  <c r="K57" i="12"/>
  <c r="L55" i="12"/>
  <c r="K55" i="12"/>
  <c r="L54" i="12"/>
  <c r="K54" i="12"/>
  <c r="L53" i="12"/>
  <c r="K53" i="12"/>
  <c r="L52" i="12"/>
  <c r="K52" i="12"/>
  <c r="K50" i="12"/>
  <c r="L50" i="12" s="1"/>
  <c r="L48" i="12"/>
  <c r="K48" i="12"/>
  <c r="L46" i="12"/>
  <c r="K46" i="12"/>
  <c r="L44" i="12"/>
  <c r="K44" i="12"/>
  <c r="L43" i="12"/>
  <c r="K43" i="12"/>
  <c r="L42" i="12"/>
  <c r="K42" i="12"/>
  <c r="K41" i="12"/>
  <c r="L41" i="12" s="1"/>
  <c r="L40" i="12"/>
  <c r="K40" i="12"/>
  <c r="L39" i="12"/>
  <c r="K39" i="12"/>
  <c r="L38" i="12"/>
  <c r="K38" i="12"/>
  <c r="L37" i="12"/>
  <c r="K37" i="12"/>
  <c r="L36" i="12"/>
  <c r="K36" i="12"/>
  <c r="L35" i="12"/>
  <c r="K35" i="12"/>
  <c r="L33" i="12"/>
  <c r="K33" i="12"/>
  <c r="L32" i="12"/>
  <c r="K32" i="12"/>
  <c r="L31" i="12"/>
  <c r="K31" i="12"/>
  <c r="L29" i="12"/>
  <c r="K29" i="12"/>
  <c r="L28" i="12"/>
  <c r="K28" i="12"/>
  <c r="L26" i="12"/>
  <c r="K26" i="12"/>
  <c r="L25" i="12"/>
  <c r="K25" i="12"/>
  <c r="L24" i="12"/>
  <c r="K24" i="12"/>
  <c r="L23" i="12"/>
  <c r="K23" i="12"/>
  <c r="L22" i="12"/>
  <c r="K22" i="12"/>
  <c r="L21" i="12"/>
  <c r="K21" i="12"/>
  <c r="L20" i="12"/>
  <c r="K20" i="12"/>
  <c r="L19" i="12"/>
  <c r="K19" i="12"/>
  <c r="L18" i="12"/>
  <c r="K18" i="12"/>
  <c r="L17" i="12"/>
  <c r="K17" i="12"/>
  <c r="L16" i="12"/>
  <c r="K16" i="12"/>
  <c r="L15" i="12"/>
  <c r="K15" i="12"/>
  <c r="L14" i="12"/>
  <c r="K14" i="12"/>
  <c r="L12" i="12"/>
  <c r="K12" i="12"/>
  <c r="L11" i="12"/>
  <c r="K11" i="12"/>
  <c r="L10" i="12"/>
  <c r="K10" i="12"/>
  <c r="L9" i="12"/>
  <c r="K9" i="12"/>
  <c r="L7" i="12"/>
  <c r="K7" i="12"/>
  <c r="L5" i="12"/>
  <c r="K5" i="12"/>
  <c r="L3" i="12"/>
  <c r="J68" i="12" s="1"/>
  <c r="F24" i="1" s="1"/>
  <c r="K3" i="12"/>
  <c r="L17" i="11"/>
  <c r="L15" i="11"/>
  <c r="K15" i="11"/>
  <c r="L14" i="11"/>
  <c r="K14" i="11"/>
  <c r="L12" i="11"/>
  <c r="K12" i="11"/>
  <c r="L11" i="11"/>
  <c r="K11" i="11"/>
  <c r="L10" i="11"/>
  <c r="K10" i="11"/>
  <c r="L9" i="11"/>
  <c r="K9" i="11"/>
  <c r="L8" i="11"/>
  <c r="K8" i="11"/>
  <c r="L6" i="11"/>
  <c r="K6" i="11"/>
  <c r="L5" i="11"/>
  <c r="K5" i="11"/>
  <c r="L4" i="11"/>
  <c r="K4" i="11"/>
  <c r="L54" i="10"/>
  <c r="K54" i="10"/>
  <c r="L52" i="10"/>
  <c r="K52" i="10"/>
  <c r="L51" i="10"/>
  <c r="K51" i="10"/>
  <c r="L50" i="10"/>
  <c r="K50" i="10"/>
  <c r="L48" i="10"/>
  <c r="K48" i="10"/>
  <c r="L47" i="10"/>
  <c r="K47" i="10"/>
  <c r="L46" i="10"/>
  <c r="K46" i="10"/>
  <c r="L45" i="10"/>
  <c r="K45" i="10"/>
  <c r="L44" i="10"/>
  <c r="K44" i="10"/>
  <c r="L43" i="10"/>
  <c r="K43" i="10"/>
  <c r="L42" i="10"/>
  <c r="K42" i="10"/>
  <c r="L41" i="10"/>
  <c r="K41" i="10"/>
  <c r="K40" i="10"/>
  <c r="L40" i="10" s="1"/>
  <c r="L39" i="10"/>
  <c r="K39" i="10"/>
  <c r="L38" i="10"/>
  <c r="K38" i="10"/>
  <c r="L36" i="10"/>
  <c r="K36" i="10"/>
  <c r="L35" i="10"/>
  <c r="K35" i="10"/>
  <c r="L34" i="10"/>
  <c r="K34" i="10"/>
  <c r="L32" i="10"/>
  <c r="K32" i="10"/>
  <c r="L30" i="10"/>
  <c r="K30" i="10"/>
  <c r="L28" i="10"/>
  <c r="K28" i="10"/>
  <c r="L26" i="10"/>
  <c r="K26" i="10"/>
  <c r="L24" i="10"/>
  <c r="K24" i="10"/>
  <c r="L23" i="10"/>
  <c r="K23" i="10"/>
  <c r="L22" i="10"/>
  <c r="K22" i="10"/>
  <c r="L21" i="10"/>
  <c r="K21" i="10"/>
  <c r="L20" i="10"/>
  <c r="K20" i="10"/>
  <c r="L19" i="10"/>
  <c r="K19" i="10"/>
  <c r="L18" i="10"/>
  <c r="K18" i="10"/>
  <c r="L17" i="10"/>
  <c r="K17" i="10"/>
  <c r="L16" i="10"/>
  <c r="K16" i="10"/>
  <c r="L15" i="10"/>
  <c r="K15" i="10"/>
  <c r="L13" i="10"/>
  <c r="K13" i="10"/>
  <c r="L12" i="10"/>
  <c r="L10" i="10"/>
  <c r="K10" i="10"/>
  <c r="L8" i="10"/>
  <c r="L7" i="10"/>
  <c r="K7" i="10"/>
  <c r="L6" i="10"/>
  <c r="K6" i="10"/>
  <c r="L5" i="10"/>
  <c r="K5" i="10"/>
  <c r="L4" i="10"/>
  <c r="K4" i="10"/>
  <c r="L3" i="10"/>
  <c r="J55" i="10" s="1"/>
  <c r="F22" i="1" s="1"/>
  <c r="K3" i="10"/>
  <c r="L55" i="9"/>
  <c r="K55" i="9"/>
  <c r="K54" i="9"/>
  <c r="L53" i="9"/>
  <c r="K53" i="9"/>
  <c r="K52" i="9"/>
  <c r="L51" i="9"/>
  <c r="K51" i="9"/>
  <c r="K49" i="9"/>
  <c r="L48" i="9"/>
  <c r="K48" i="9"/>
  <c r="L46" i="9"/>
  <c r="K46" i="9"/>
  <c r="L44" i="9"/>
  <c r="K44" i="9"/>
  <c r="L42" i="9"/>
  <c r="K42" i="9"/>
  <c r="K40" i="9"/>
  <c r="L39" i="9"/>
  <c r="K39" i="9"/>
  <c r="K37" i="9"/>
  <c r="L36" i="9"/>
  <c r="K36" i="9"/>
  <c r="L34" i="9"/>
  <c r="K34" i="9"/>
  <c r="L32" i="9"/>
  <c r="K32" i="9"/>
  <c r="L30" i="9"/>
  <c r="K30" i="9"/>
  <c r="L29" i="9"/>
  <c r="K29" i="9"/>
  <c r="L27" i="9"/>
  <c r="K27" i="9"/>
  <c r="L25" i="9"/>
  <c r="K25" i="9"/>
  <c r="L24" i="9"/>
  <c r="K24" i="9"/>
  <c r="L22" i="9"/>
  <c r="K22" i="9"/>
  <c r="L20" i="9"/>
  <c r="K20" i="9"/>
  <c r="L18" i="9"/>
  <c r="K18" i="9"/>
  <c r="L15" i="9"/>
  <c r="K15" i="9"/>
  <c r="L13" i="9"/>
  <c r="K13" i="9"/>
  <c r="L12" i="9"/>
  <c r="L11" i="9"/>
  <c r="K11" i="9"/>
  <c r="L10" i="9"/>
  <c r="K10" i="9"/>
  <c r="L9" i="9"/>
  <c r="K9" i="9"/>
  <c r="L8" i="9"/>
  <c r="K8" i="9"/>
  <c r="L4" i="9"/>
  <c r="K4" i="9"/>
  <c r="L3" i="9"/>
  <c r="J58" i="9" s="1"/>
  <c r="F21" i="1" s="1"/>
  <c r="K3" i="9"/>
  <c r="L110" i="8"/>
  <c r="K110" i="8"/>
  <c r="L109" i="8"/>
  <c r="K109" i="8"/>
  <c r="L108" i="8"/>
  <c r="K108" i="8"/>
  <c r="L107" i="8"/>
  <c r="K107" i="8"/>
  <c r="I106" i="8"/>
  <c r="L104" i="8"/>
  <c r="K104" i="8"/>
  <c r="L101" i="8"/>
  <c r="K101" i="8"/>
  <c r="L100" i="8"/>
  <c r="K100" i="8"/>
  <c r="K99" i="8"/>
  <c r="I99" i="8"/>
  <c r="L98" i="8"/>
  <c r="K98" i="8"/>
  <c r="L97" i="8"/>
  <c r="K97" i="8"/>
  <c r="L96" i="8"/>
  <c r="K96" i="8"/>
  <c r="L95" i="8"/>
  <c r="K95" i="8"/>
  <c r="L94" i="8"/>
  <c r="K94" i="8"/>
  <c r="L93" i="8"/>
  <c r="K93" i="8"/>
  <c r="I92" i="8"/>
  <c r="L90" i="8"/>
  <c r="K90" i="8"/>
  <c r="L88" i="8"/>
  <c r="K88" i="8"/>
  <c r="L86" i="8"/>
  <c r="K86" i="8"/>
  <c r="L85" i="8"/>
  <c r="K85" i="8"/>
  <c r="L82" i="8"/>
  <c r="K82" i="8"/>
  <c r="L80" i="8"/>
  <c r="K80" i="8"/>
  <c r="L78" i="8"/>
  <c r="K78" i="8"/>
  <c r="L77" i="8"/>
  <c r="K77" i="8"/>
  <c r="L76" i="8"/>
  <c r="K76" i="8"/>
  <c r="L73" i="8"/>
  <c r="K73" i="8"/>
  <c r="L71" i="8"/>
  <c r="K71" i="8"/>
  <c r="L70" i="8"/>
  <c r="K70" i="8"/>
  <c r="L67" i="8"/>
  <c r="K67" i="8"/>
  <c r="L66" i="8"/>
  <c r="K66" i="8"/>
  <c r="L65" i="8"/>
  <c r="K65" i="8"/>
  <c r="L64" i="8"/>
  <c r="K64" i="8"/>
  <c r="L63" i="8"/>
  <c r="K63" i="8"/>
  <c r="L62" i="8"/>
  <c r="K62" i="8"/>
  <c r="L61" i="8"/>
  <c r="K61" i="8"/>
  <c r="L58" i="8"/>
  <c r="K58" i="8"/>
  <c r="L57" i="8"/>
  <c r="K57" i="8"/>
  <c r="L56" i="8"/>
  <c r="K56" i="8"/>
  <c r="L55" i="8"/>
  <c r="K55" i="8"/>
  <c r="K54" i="8"/>
  <c r="K53" i="8"/>
  <c r="K52" i="8"/>
  <c r="K51" i="8"/>
  <c r="K50" i="8"/>
  <c r="L49" i="8"/>
  <c r="K49" i="8"/>
  <c r="K48" i="8"/>
  <c r="K47" i="8"/>
  <c r="K46" i="8"/>
  <c r="K45" i="8"/>
  <c r="K44" i="8"/>
  <c r="K43" i="8"/>
  <c r="L42" i="8"/>
  <c r="K42" i="8"/>
  <c r="K41" i="8"/>
  <c r="K40" i="8"/>
  <c r="K39" i="8"/>
  <c r="K38" i="8"/>
  <c r="K37" i="8"/>
  <c r="K36" i="8"/>
  <c r="K35" i="8"/>
  <c r="K34" i="8"/>
  <c r="K33" i="8"/>
  <c r="L32" i="8"/>
  <c r="K32" i="8"/>
  <c r="L31" i="8"/>
  <c r="K31" i="8"/>
  <c r="L30" i="8"/>
  <c r="K30" i="8"/>
  <c r="L29" i="8"/>
  <c r="K29" i="8"/>
  <c r="L28" i="8"/>
  <c r="K28" i="8"/>
  <c r="L27" i="8"/>
  <c r="K27" i="8"/>
  <c r="L26" i="8"/>
  <c r="K26" i="8"/>
  <c r="L24" i="8"/>
  <c r="K24" i="8"/>
  <c r="L23" i="8"/>
  <c r="K23" i="8"/>
  <c r="K22" i="8"/>
  <c r="K21" i="8"/>
  <c r="K20" i="8"/>
  <c r="L18" i="8"/>
  <c r="K18" i="8"/>
  <c r="L16" i="8"/>
  <c r="K16" i="8"/>
  <c r="L15" i="8"/>
  <c r="K15" i="8"/>
  <c r="L14" i="8"/>
  <c r="K14" i="8"/>
  <c r="L13" i="8"/>
  <c r="K13" i="8"/>
  <c r="L12" i="8"/>
  <c r="K12" i="8"/>
  <c r="L11" i="8"/>
  <c r="K11" i="8"/>
  <c r="L10" i="8"/>
  <c r="K10" i="8"/>
  <c r="L9" i="8"/>
  <c r="K9" i="8"/>
  <c r="L8" i="8"/>
  <c r="K8" i="8"/>
  <c r="I7" i="8"/>
  <c r="L5" i="8"/>
  <c r="K5" i="8"/>
  <c r="L3" i="8"/>
  <c r="J111" i="8" s="1"/>
  <c r="F20" i="1" s="1"/>
  <c r="K3" i="8"/>
  <c r="L127" i="7"/>
  <c r="L126" i="7"/>
  <c r="K126" i="7"/>
  <c r="L125" i="7"/>
  <c r="K125" i="7"/>
  <c r="L124" i="7"/>
  <c r="K124" i="7"/>
  <c r="L123" i="7"/>
  <c r="K123" i="7"/>
  <c r="L121" i="7"/>
  <c r="K121" i="7"/>
  <c r="L119" i="7"/>
  <c r="K119" i="7"/>
  <c r="L117" i="7"/>
  <c r="K117" i="7"/>
  <c r="L115" i="7"/>
  <c r="K115" i="7"/>
  <c r="L113" i="7"/>
  <c r="K113" i="7"/>
  <c r="L111" i="7"/>
  <c r="K111" i="7"/>
  <c r="L109" i="7"/>
  <c r="K109" i="7"/>
  <c r="L108" i="7"/>
  <c r="K108" i="7"/>
  <c r="L107" i="7"/>
  <c r="K107" i="7"/>
  <c r="L106" i="7"/>
  <c r="K106" i="7"/>
  <c r="L105" i="7"/>
  <c r="K105" i="7"/>
  <c r="L104" i="7"/>
  <c r="K104" i="7"/>
  <c r="L103" i="7"/>
  <c r="K103" i="7"/>
  <c r="L102" i="7"/>
  <c r="K102" i="7"/>
  <c r="L101" i="7"/>
  <c r="K101" i="7"/>
  <c r="L99" i="7"/>
  <c r="K99" i="7"/>
  <c r="L97" i="7"/>
  <c r="K97" i="7"/>
  <c r="L96" i="7"/>
  <c r="K96" i="7"/>
  <c r="L94" i="7"/>
  <c r="K94" i="7"/>
  <c r="L92" i="7"/>
  <c r="K92" i="7"/>
  <c r="L90" i="7"/>
  <c r="K90" i="7"/>
  <c r="L88" i="7"/>
  <c r="K88" i="7"/>
  <c r="L85" i="7"/>
  <c r="K85" i="7"/>
  <c r="I85" i="7"/>
  <c r="L84" i="7"/>
  <c r="K84" i="7"/>
  <c r="L82" i="7"/>
  <c r="K82" i="7"/>
  <c r="L81" i="7"/>
  <c r="K81" i="7"/>
  <c r="L80" i="7"/>
  <c r="K80" i="7"/>
  <c r="L78" i="7"/>
  <c r="K78" i="7"/>
  <c r="L76" i="7"/>
  <c r="K76" i="7"/>
  <c r="L74" i="7"/>
  <c r="K74" i="7"/>
  <c r="L72" i="7"/>
  <c r="K72" i="7"/>
  <c r="L70" i="7"/>
  <c r="K70" i="7"/>
  <c r="L68" i="7"/>
  <c r="K68" i="7"/>
  <c r="L66" i="7"/>
  <c r="K66" i="7"/>
  <c r="L64" i="7"/>
  <c r="K64" i="7"/>
  <c r="L63" i="7"/>
  <c r="K63" i="7"/>
  <c r="L61" i="7"/>
  <c r="K61" i="7"/>
  <c r="L59" i="7"/>
  <c r="K59" i="7"/>
  <c r="L57" i="7"/>
  <c r="K57" i="7"/>
  <c r="L56" i="7"/>
  <c r="K56" i="7"/>
  <c r="L55" i="7"/>
  <c r="K55" i="7"/>
  <c r="I53" i="7"/>
  <c r="L52" i="7"/>
  <c r="K52" i="7"/>
  <c r="L50" i="7"/>
  <c r="K50" i="7"/>
  <c r="L49" i="7"/>
  <c r="K49" i="7"/>
  <c r="L48" i="7"/>
  <c r="K48" i="7"/>
  <c r="L47" i="7"/>
  <c r="K47" i="7"/>
  <c r="L46" i="7"/>
  <c r="K46" i="7"/>
  <c r="L45" i="7"/>
  <c r="K45" i="7"/>
  <c r="L44" i="7"/>
  <c r="K44" i="7"/>
  <c r="I43" i="7"/>
  <c r="L41" i="7"/>
  <c r="K41" i="7"/>
  <c r="L40" i="7"/>
  <c r="K40" i="7"/>
  <c r="L39" i="7"/>
  <c r="K39" i="7"/>
  <c r="L38" i="7"/>
  <c r="K38" i="7"/>
  <c r="L37" i="7"/>
  <c r="K37" i="7"/>
  <c r="L36" i="7"/>
  <c r="K36" i="7"/>
  <c r="I36" i="7"/>
  <c r="L35" i="7"/>
  <c r="K35" i="7"/>
  <c r="L34" i="7"/>
  <c r="K34" i="7"/>
  <c r="L33" i="7"/>
  <c r="K33" i="7"/>
  <c r="L32" i="7"/>
  <c r="K32" i="7"/>
  <c r="L31" i="7"/>
  <c r="K31" i="7"/>
  <c r="L30" i="7"/>
  <c r="K30" i="7"/>
  <c r="L28" i="7"/>
  <c r="K28" i="7"/>
  <c r="L26" i="7"/>
  <c r="K26" i="7"/>
  <c r="L25" i="7"/>
  <c r="K25" i="7"/>
  <c r="L24" i="7"/>
  <c r="K24" i="7"/>
  <c r="L23" i="7"/>
  <c r="K23" i="7"/>
  <c r="I22" i="7"/>
  <c r="L20" i="7"/>
  <c r="K20" i="7"/>
  <c r="L18" i="7"/>
  <c r="K18" i="7"/>
  <c r="L17" i="7"/>
  <c r="K17" i="7"/>
  <c r="L15" i="7"/>
  <c r="K15" i="7"/>
  <c r="L14" i="7"/>
  <c r="K14" i="7"/>
  <c r="L12" i="7"/>
  <c r="K12" i="7"/>
  <c r="L10" i="7"/>
  <c r="K10" i="7"/>
  <c r="K9" i="7"/>
  <c r="L8" i="7"/>
  <c r="K8" i="7"/>
  <c r="L6" i="7"/>
  <c r="K6" i="7"/>
  <c r="L5" i="7"/>
  <c r="K5" i="7"/>
  <c r="L4" i="7"/>
  <c r="K4" i="7"/>
  <c r="L3" i="7"/>
  <c r="J128" i="7" s="1"/>
  <c r="F19" i="1" s="1"/>
  <c r="K3" i="7"/>
  <c r="I3" i="7"/>
  <c r="L57" i="6"/>
  <c r="K57" i="6"/>
  <c r="L56" i="6"/>
  <c r="K56" i="6"/>
  <c r="L55" i="6"/>
  <c r="K55" i="6"/>
  <c r="I54" i="6"/>
  <c r="L52" i="6"/>
  <c r="K52" i="6"/>
  <c r="L50" i="6"/>
  <c r="K50" i="6"/>
  <c r="L48" i="6"/>
  <c r="K48" i="6"/>
  <c r="L46" i="6"/>
  <c r="K46" i="6"/>
  <c r="L42" i="6"/>
  <c r="K42" i="6"/>
  <c r="L40" i="6"/>
  <c r="K40" i="6"/>
  <c r="L38" i="6"/>
  <c r="K38" i="6"/>
  <c r="L36" i="6"/>
  <c r="K36" i="6"/>
  <c r="L34" i="6"/>
  <c r="K34" i="6"/>
  <c r="L32" i="6"/>
  <c r="K32" i="6"/>
  <c r="L31" i="6"/>
  <c r="K31" i="6"/>
  <c r="L29" i="6"/>
  <c r="K29" i="6"/>
  <c r="L27" i="6"/>
  <c r="K27" i="6"/>
  <c r="L25" i="6"/>
  <c r="K25" i="6"/>
  <c r="K24" i="6"/>
  <c r="L23" i="6"/>
  <c r="L21" i="6"/>
  <c r="K21" i="6"/>
  <c r="K20" i="6"/>
  <c r="L19" i="6"/>
  <c r="L18" i="6"/>
  <c r="L17" i="6"/>
  <c r="K17" i="6"/>
  <c r="L15" i="6"/>
  <c r="K15" i="6"/>
  <c r="L13" i="6"/>
  <c r="K13" i="6"/>
  <c r="L12" i="6"/>
  <c r="K12" i="6"/>
  <c r="L11" i="6"/>
  <c r="K11" i="6"/>
  <c r="L9" i="6"/>
  <c r="K9" i="6"/>
  <c r="L7" i="6"/>
  <c r="K7" i="6"/>
  <c r="L5" i="6"/>
  <c r="K5" i="6"/>
  <c r="K3" i="6"/>
  <c r="L3" i="6" s="1"/>
  <c r="J58" i="6" s="1"/>
  <c r="F18" i="1" s="1"/>
  <c r="M121" i="5"/>
  <c r="L121" i="5"/>
  <c r="M119" i="5"/>
  <c r="L119" i="5"/>
  <c r="M117" i="5"/>
  <c r="L117" i="5"/>
  <c r="M114" i="5"/>
  <c r="L114" i="5"/>
  <c r="L113" i="5"/>
  <c r="M112" i="5"/>
  <c r="L112" i="5"/>
  <c r="M110" i="5"/>
  <c r="L110" i="5"/>
  <c r="L109" i="5"/>
  <c r="M108" i="5"/>
  <c r="M105" i="5"/>
  <c r="L105" i="5"/>
  <c r="M104" i="5"/>
  <c r="L104" i="5"/>
  <c r="M103" i="5"/>
  <c r="L103" i="5"/>
  <c r="L102" i="5"/>
  <c r="M101" i="5"/>
  <c r="L101" i="5"/>
  <c r="M100" i="5"/>
  <c r="L100" i="5"/>
  <c r="M99" i="5"/>
  <c r="L99" i="5"/>
  <c r="M97" i="5"/>
  <c r="L97" i="5"/>
  <c r="M96" i="5"/>
  <c r="L96" i="5"/>
  <c r="M92" i="5"/>
  <c r="L92" i="5"/>
  <c r="M90" i="5"/>
  <c r="L90" i="5"/>
  <c r="M88" i="5"/>
  <c r="L88" i="5"/>
  <c r="M86" i="5"/>
  <c r="L86" i="5"/>
  <c r="M85" i="5"/>
  <c r="L85" i="5"/>
  <c r="M84" i="5"/>
  <c r="L84" i="5"/>
  <c r="M82" i="5"/>
  <c r="L82" i="5"/>
  <c r="L81" i="5"/>
  <c r="M80" i="5"/>
  <c r="L80" i="5"/>
  <c r="M78" i="5"/>
  <c r="L78" i="5"/>
  <c r="L77" i="5"/>
  <c r="M76" i="5"/>
  <c r="L76" i="5"/>
  <c r="M74" i="5"/>
  <c r="L74" i="5"/>
  <c r="M72" i="5"/>
  <c r="L72" i="5"/>
  <c r="M69" i="5"/>
  <c r="L69" i="5"/>
  <c r="L67" i="5"/>
  <c r="M66" i="5"/>
  <c r="L66" i="5"/>
  <c r="M65" i="5"/>
  <c r="L65" i="5"/>
  <c r="M64" i="5"/>
  <c r="L64" i="5"/>
  <c r="M63" i="5"/>
  <c r="L63" i="5"/>
  <c r="M62" i="5"/>
  <c r="L62" i="5"/>
  <c r="M61" i="5"/>
  <c r="L61" i="5"/>
  <c r="M60" i="5"/>
  <c r="L60" i="5"/>
  <c r="M58" i="5"/>
  <c r="L58" i="5"/>
  <c r="M57" i="5"/>
  <c r="L57" i="5"/>
  <c r="M56" i="5"/>
  <c r="L56" i="5"/>
  <c r="M55" i="5"/>
  <c r="L55" i="5"/>
  <c r="M54" i="5"/>
  <c r="L54" i="5"/>
  <c r="M53" i="5"/>
  <c r="L53" i="5"/>
  <c r="M52" i="5"/>
  <c r="L52" i="5"/>
  <c r="M51" i="5"/>
  <c r="L51" i="5"/>
  <c r="M50" i="5"/>
  <c r="L50" i="5"/>
  <c r="M49" i="5"/>
  <c r="L49" i="5"/>
  <c r="M48" i="5"/>
  <c r="L48" i="5"/>
  <c r="M47" i="5"/>
  <c r="L47" i="5"/>
  <c r="M46" i="5"/>
  <c r="L46" i="5"/>
  <c r="M45" i="5"/>
  <c r="L45" i="5"/>
  <c r="M44" i="5"/>
  <c r="L44" i="5"/>
  <c r="M43" i="5"/>
  <c r="L43" i="5"/>
  <c r="M42" i="5"/>
  <c r="L42" i="5"/>
  <c r="M41" i="5"/>
  <c r="L41" i="5"/>
  <c r="M40" i="5"/>
  <c r="L40" i="5"/>
  <c r="M39" i="5"/>
  <c r="L39" i="5"/>
  <c r="M38" i="5"/>
  <c r="L38" i="5"/>
  <c r="M37" i="5"/>
  <c r="L37" i="5"/>
  <c r="M36" i="5"/>
  <c r="L36" i="5"/>
  <c r="M35" i="5"/>
  <c r="L35" i="5"/>
  <c r="M34" i="5"/>
  <c r="L34" i="5"/>
  <c r="M33" i="5"/>
  <c r="L33" i="5"/>
  <c r="M32" i="5"/>
  <c r="L32" i="5"/>
  <c r="M31" i="5"/>
  <c r="L31" i="5"/>
  <c r="M30" i="5"/>
  <c r="L30" i="5"/>
  <c r="M29" i="5"/>
  <c r="L29" i="5"/>
  <c r="M28" i="5"/>
  <c r="L28" i="5"/>
  <c r="M27" i="5"/>
  <c r="L27" i="5"/>
  <c r="M26" i="5"/>
  <c r="L26" i="5"/>
  <c r="M25" i="5"/>
  <c r="L25" i="5"/>
  <c r="M24" i="5"/>
  <c r="L24" i="5"/>
  <c r="M23" i="5"/>
  <c r="L23" i="5"/>
  <c r="M22" i="5"/>
  <c r="L22" i="5"/>
  <c r="M21" i="5"/>
  <c r="L21" i="5"/>
  <c r="M20" i="5"/>
  <c r="L20" i="5"/>
  <c r="M19" i="5"/>
  <c r="L19" i="5"/>
  <c r="M18" i="5"/>
  <c r="L18" i="5"/>
  <c r="M17" i="5"/>
  <c r="L17" i="5"/>
  <c r="M16" i="5"/>
  <c r="L16" i="5"/>
  <c r="M15" i="5"/>
  <c r="L15" i="5"/>
  <c r="M14" i="5"/>
  <c r="L14" i="5"/>
  <c r="M13" i="5"/>
  <c r="L13" i="5"/>
  <c r="M12" i="5"/>
  <c r="L12" i="5"/>
  <c r="M11" i="5"/>
  <c r="L11" i="5"/>
  <c r="M10" i="5"/>
  <c r="L10" i="5"/>
  <c r="M9" i="5"/>
  <c r="L9" i="5"/>
  <c r="M8" i="5"/>
  <c r="L8" i="5"/>
  <c r="M7" i="5"/>
  <c r="L7" i="5"/>
  <c r="M6" i="5"/>
  <c r="L6" i="5"/>
  <c r="M5" i="5"/>
  <c r="L5" i="5"/>
  <c r="M4" i="5"/>
  <c r="J123" i="5" s="1"/>
  <c r="F17" i="1" s="1"/>
  <c r="L4" i="5"/>
  <c r="M3" i="5"/>
  <c r="L3" i="5"/>
  <c r="L65" i="4"/>
  <c r="K65" i="4"/>
  <c r="L64" i="4"/>
  <c r="K64" i="4"/>
  <c r="L63" i="4"/>
  <c r="K63" i="4"/>
  <c r="L62" i="4"/>
  <c r="L61" i="4"/>
  <c r="L60" i="4"/>
  <c r="L59" i="4"/>
  <c r="K59" i="4"/>
  <c r="L58" i="4"/>
  <c r="K58" i="4"/>
  <c r="L57" i="4"/>
  <c r="L56" i="4"/>
  <c r="L55" i="4"/>
  <c r="K55" i="4"/>
  <c r="L53" i="4"/>
  <c r="K53" i="4"/>
  <c r="L52" i="4"/>
  <c r="K52" i="4"/>
  <c r="L51" i="4"/>
  <c r="K51" i="4"/>
  <c r="L49" i="4"/>
  <c r="K49" i="4"/>
  <c r="L47" i="4"/>
  <c r="K47" i="4"/>
  <c r="L46" i="4"/>
  <c r="K46" i="4"/>
  <c r="L45" i="4"/>
  <c r="K45" i="4"/>
  <c r="L44" i="4"/>
  <c r="K44" i="4"/>
  <c r="L42" i="4"/>
  <c r="K42" i="4"/>
  <c r="L40" i="4"/>
  <c r="K40" i="4"/>
  <c r="L38" i="4"/>
  <c r="K38" i="4"/>
  <c r="L37" i="4"/>
  <c r="K37" i="4"/>
  <c r="L35" i="4"/>
  <c r="K35" i="4"/>
  <c r="L33" i="4"/>
  <c r="K33" i="4"/>
  <c r="L31" i="4"/>
  <c r="K31" i="4"/>
  <c r="L28" i="4"/>
  <c r="K28" i="4"/>
  <c r="L27" i="4"/>
  <c r="L26" i="4"/>
  <c r="K26" i="4"/>
  <c r="L25" i="4"/>
  <c r="L24" i="4"/>
  <c r="K24" i="4"/>
  <c r="L23" i="4"/>
  <c r="K23" i="4"/>
  <c r="L19" i="4"/>
  <c r="K19" i="4"/>
  <c r="K17" i="4"/>
  <c r="L16" i="4"/>
  <c r="K14" i="4"/>
  <c r="L14" i="4" s="1"/>
  <c r="L12" i="4"/>
  <c r="K12" i="4"/>
  <c r="K11" i="4"/>
  <c r="L11" i="4" s="1"/>
  <c r="L9" i="4"/>
  <c r="K9" i="4"/>
  <c r="L8" i="4"/>
  <c r="L7" i="4"/>
  <c r="K7" i="4"/>
  <c r="L6" i="4"/>
  <c r="K6" i="4"/>
  <c r="L5" i="4"/>
  <c r="K5" i="4"/>
  <c r="L4" i="4"/>
  <c r="K4" i="4"/>
  <c r="L3" i="4"/>
  <c r="K3" i="4"/>
  <c r="K9" i="3"/>
  <c r="L9" i="3" s="1"/>
  <c r="L6" i="3"/>
  <c r="K6" i="3"/>
  <c r="K3" i="3"/>
  <c r="L3" i="3" s="1"/>
  <c r="N15" i="2"/>
  <c r="I15" i="2"/>
  <c r="N14" i="2"/>
  <c r="I14" i="2"/>
  <c r="N13" i="2"/>
  <c r="I13" i="2"/>
  <c r="N12" i="2"/>
  <c r="I12" i="2"/>
  <c r="N11" i="2"/>
  <c r="I11" i="2"/>
  <c r="N10" i="2"/>
  <c r="I10" i="2"/>
  <c r="N9" i="2"/>
  <c r="I9" i="2"/>
  <c r="N8" i="2"/>
  <c r="L16" i="2" s="1"/>
  <c r="I8" i="2"/>
  <c r="N7" i="2"/>
  <c r="I7" i="2"/>
  <c r="G16" i="2" s="1"/>
  <c r="F14" i="1" s="1"/>
  <c r="H25" i="1"/>
  <c r="J18" i="11" l="1"/>
  <c r="F23" i="1" s="1"/>
  <c r="J13" i="3"/>
  <c r="F15" i="1" s="1"/>
  <c r="F25" i="1" s="1"/>
  <c r="J67" i="4"/>
  <c r="F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3" authorId="0" shapeId="0" xr:uid="{00000000-0006-0000-0400-000001000000}">
      <text>
        <r>
          <rPr>
            <sz val="11"/>
            <color theme="1"/>
            <rFont val="Calibri"/>
            <scheme val="minor"/>
          </rPr>
          <t xml:space="preserve"> check to make sure this pulls commodity cost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00000000-0006-0000-0900-000001000000}">
      <text>
        <r>
          <rPr>
            <sz val="11"/>
            <color theme="1"/>
            <rFont val="Calibri"/>
            <scheme val="minor"/>
          </rPr>
          <t>======
ID#AAAA2M-Cyz0
    (2023-08-01 19:06:11)
Is there any way at all to get this product?
	-Leta Lute</t>
        </r>
      </text>
    </comment>
  </commentList>
  <extLst>
    <ext xmlns:r="http://schemas.openxmlformats.org/officeDocument/2006/relationships" uri="GoogleSheetsCustomDataVersion2">
      <go:sheetsCustomData xmlns:go="http://customooxmlschemas.google.com/" r:id="rId1" roundtripDataSignature="AMtx7miy1yDW/s48To4huWEKMVs8n2vCiA=="/>
    </ext>
  </extLst>
</comments>
</file>

<file path=xl/sharedStrings.xml><?xml version="1.0" encoding="utf-8"?>
<sst xmlns="http://schemas.openxmlformats.org/spreadsheetml/2006/main" count="3630" uniqueCount="2547">
  <si>
    <t>2024-2025</t>
  </si>
  <si>
    <t>Kingston K-14 and Richwoods R-7 School District, Food Service Departments are requesting pricing on the items listed below</t>
  </si>
  <si>
    <t>Pricing is to be locked in starting August 1, 2024 and ending July 31, 2025. Pricing may be extended.</t>
  </si>
  <si>
    <t>The estimated quantities on this list are for information purposes only and do not in any way obligate Kingston K-14 or Richwoods R-7 School District to purchase any definite quantity of any item.</t>
  </si>
  <si>
    <t>These estimates are based on our yearly usage.</t>
  </si>
  <si>
    <t>Account Numbers: Kingston MS/HS ___________, Prim/Elem___________, Supper___________, FFVP___________, CUSTODIAL___________, Richwoods___________</t>
  </si>
  <si>
    <t>CONTACT: LETA A. LUTE, D.F.S. (573-438-4982 x892)</t>
  </si>
  <si>
    <t>This institution is an equal opportunity provider.</t>
  </si>
  <si>
    <t>NAME OF VENDOR:</t>
  </si>
  <si>
    <t>PHONE #:</t>
  </si>
  <si>
    <t>VENDOR QUESTIONNAIRE</t>
  </si>
  <si>
    <t xml:space="preserve">                Any items not on this bid which district wishes to purchase will be supplied at cost plus    </t>
  </si>
  <si>
    <t>SUB-TOTALS</t>
  </si>
  <si>
    <t>DOLLAR AMOUNT</t>
  </si>
  <si>
    <t># OF ITEMS BID</t>
  </si>
  <si>
    <t xml:space="preserve"> TOTAL ITEMS</t>
  </si>
  <si>
    <t>*FRESH MILK</t>
  </si>
  <si>
    <t>*FRESH BREAD</t>
  </si>
  <si>
    <t>*FRESH PRODUCE</t>
  </si>
  <si>
    <t>*NOI</t>
  </si>
  <si>
    <t>+MEAT/MEAT ALT</t>
  </si>
  <si>
    <t>+GRAIN/BREAD</t>
  </si>
  <si>
    <t>+FRUIT DRY/FROZEN</t>
  </si>
  <si>
    <t>+VEG DRY/FROZEN</t>
  </si>
  <si>
    <t>+SUNDRY</t>
  </si>
  <si>
    <t>*DAIRY/DAIRY ALT</t>
  </si>
  <si>
    <t>+PAPER/CHEMICAL</t>
  </si>
  <si>
    <t>GRAND TOTAL</t>
  </si>
  <si>
    <t>SIGNATURES</t>
  </si>
  <si>
    <t>This form must be signed by the owner or officer of the company submitting the bid.</t>
  </si>
  <si>
    <t xml:space="preserve">Authorized Signature:                                                                              </t>
  </si>
  <si>
    <t>Date:</t>
  </si>
  <si>
    <t xml:space="preserve">Printed Name and Title:     </t>
  </si>
  <si>
    <t xml:space="preserve">Firm or Corporation Name:    </t>
  </si>
  <si>
    <t xml:space="preserve">Address, City, State, and Zip Code:  </t>
  </si>
  <si>
    <t>Phone Number:</t>
  </si>
  <si>
    <t>Fax Number:</t>
  </si>
  <si>
    <t>MILK BID SHEET FOR 2024-2025 SCHOOL YEAR</t>
  </si>
  <si>
    <t>Kingston K-14 and Richwoods R-7 School District, Food Service Departments are seeking bids to supply our school cafeteria's milk needs for the 2024-2025 school term.</t>
  </si>
  <si>
    <t>OPTION 1: Firm Pricing</t>
  </si>
  <si>
    <t>OPTION 2: Escalating Pricing</t>
  </si>
  <si>
    <t>IDENTIFICATION</t>
  </si>
  <si>
    <t>EST. YEARLY UNITS</t>
  </si>
  <si>
    <t>SIZE</t>
  </si>
  <si>
    <t>BRAND &amp; ITEM NUMBER</t>
  </si>
  <si>
    <t>COST PER UNIT</t>
  </si>
  <si>
    <t>TOTAL COST</t>
  </si>
  <si>
    <t>Milk, unflavored, 1% fat, ½ pint carton</t>
  </si>
  <si>
    <t>8 OZ</t>
  </si>
  <si>
    <t>Milk, unflavored, fat free, ½ pint carton</t>
  </si>
  <si>
    <t>Milk, chocolate, fat free, ½ pint carton</t>
  </si>
  <si>
    <t>Milk, strawberry, fat free, ½ pint carton</t>
  </si>
  <si>
    <t>Milk, 1% lowfat, lactose free, 1/2 pint aseptic</t>
  </si>
  <si>
    <t>Milk, Buttermilk 1%</t>
  </si>
  <si>
    <t>64 OZ</t>
  </si>
  <si>
    <t>Sour Cream</t>
  </si>
  <si>
    <t>16 OZ</t>
  </si>
  <si>
    <t>Cottage Cheese</t>
  </si>
  <si>
    <t xml:space="preserve">Milk Whole, Gallon </t>
  </si>
  <si>
    <t>128 OZ</t>
  </si>
  <si>
    <t>** Total bid prices for estimated units. Return this page and nutritional statements/data for milk items with bid packet. **</t>
  </si>
  <si>
    <t>CONTRACT PERIOD</t>
  </si>
  <si>
    <t>Vendors are cautioned that the items furnished must be at the prices submitted. All bid prices shall be firm for the period of August 01, 2023 to July 31, 2024. This contract may be terminated at any time by the School District upon thirty (30) days written notice should the School District determine that it is not in its best interest to continue the contract and /or the Vendor is not performing within the provisions and intent of this contract.</t>
  </si>
  <si>
    <t>EXPLANATION</t>
  </si>
  <si>
    <t>Fixed Bid prices must stay firm for the period of August 01, 2024 to July 31, 2025.</t>
  </si>
  <si>
    <t>Escalator Bid allows for market fluctuations. A letter on vendor letterhead is required for any fluctuation in price after acceptance of the successful bid. This letter must state the item(s) affected by a price change, the correct price(s), the price the item(s) will be, and the effective date of the price change. The vendor must provide reason for price change and proof of reason, if requested. The District must be notified a minimum of two weeks prior to any changes in pricing.</t>
  </si>
  <si>
    <t>Buy American: As required by the USDA Buy American provision, the district will purchase, to the maximum extent practicable, domestic commodities or products for its nutrition program. "Domestic commodity" means an agricultural commodity that is produced in the United States of America, and "domestic product" means a food product that is processed in the United States of America substantially using agricultural commodities that are produced in the United States of America. See 7 C.F.R. §§ 210.21, 220.16.</t>
  </si>
  <si>
    <t>THREE DELIVERY SITES TO BE FURNISHED ARE:</t>
  </si>
  <si>
    <t>TWO  DELIVERY SITES ARE LOCATED AT 10047 DIAMOND RD. CADET, MO 63630</t>
  </si>
  <si>
    <t>Kingston Middle School Cafeteria and Kingston Primary Cafeteria</t>
  </si>
  <si>
    <t>BOTH BUILDINGS ARE LOCATED ON THE SAME CAMPUS.</t>
  </si>
  <si>
    <t>The Middle School Cafeteria is located at the back of the first building you come to.</t>
  </si>
  <si>
    <t>The Primary School Cafeteria is located in the back of the building that is located at the top of the hill.</t>
  </si>
  <si>
    <t>ONE DELIVERY SITE IS LOCATED AT 10788 STATE HWY A, RICHWOODS, MO 63071</t>
  </si>
  <si>
    <t>RICHWOODS R-7 SCHOOL DISTRICT</t>
  </si>
  <si>
    <t>The School Cafeteria is located on the side of the building by the Baptist church.</t>
  </si>
  <si>
    <t>All bids are to be sealed and marked "Milk Bid" and submitted to:</t>
  </si>
  <si>
    <t>Dr. Lee Ann Wallace, Superintendent of Schools</t>
  </si>
  <si>
    <t>Kingston K-14 School District</t>
  </si>
  <si>
    <t>10047 Diamond Rd., Cadet, MO 63630</t>
  </si>
  <si>
    <t>573-438-4982 x 892</t>
  </si>
  <si>
    <t>Company Name</t>
  </si>
  <si>
    <t>Address</t>
  </si>
  <si>
    <t>City</t>
  </si>
  <si>
    <t>State</t>
  </si>
  <si>
    <t>Zip</t>
  </si>
  <si>
    <t>Telephone number</t>
  </si>
  <si>
    <t>Fax Number</t>
  </si>
  <si>
    <t>Printed Name &amp; Title</t>
  </si>
  <si>
    <t>Email</t>
  </si>
  <si>
    <t>Signature</t>
  </si>
  <si>
    <t>Date</t>
  </si>
  <si>
    <t>NAME:</t>
  </si>
  <si>
    <t>ITEM DESCRIPTION</t>
  </si>
  <si>
    <t>SPEC SIZE</t>
  </si>
  <si>
    <t>PACK SIZE IF DIFFERENT THAN SPEC</t>
  </si>
  <si>
    <t>DIST ORDER #</t>
  </si>
  <si>
    <t>APPROVED BRANDS</t>
  </si>
  <si>
    <t>BID UNIT</t>
  </si>
  <si>
    <t>ESMTD QTY NEEDED</t>
  </si>
  <si>
    <t>2024 - 2025 Bid Price</t>
  </si>
  <si>
    <t>UNIT PRICE</t>
  </si>
  <si>
    <t>EXTENDED (EST QTY x UNIT PRICE)</t>
  </si>
  <si>
    <t>FRESH OR FROZEN FRESH BREADS</t>
  </si>
  <si>
    <t>BREAD- WHOLE GRAIN WHITE OR WHEAT</t>
  </si>
  <si>
    <t>Bread – Whole Grain White (NO Whole Wheat, NO Oat Topping)</t>
  </si>
  <si>
    <t>10/24oz or 240ct</t>
  </si>
  <si>
    <t>08803</t>
  </si>
  <si>
    <t>FLOWERS # 998835670 or equal to</t>
  </si>
  <si>
    <t>SLICES</t>
  </si>
  <si>
    <t>51% or higher whole grain , sliced, enriched, no more than 30 grams weight per slice (1oz. grain equivalent), 19-20 oz. loaf</t>
  </si>
  <si>
    <t>(need nutrient fact sheet and samples, along with CN label if available)</t>
  </si>
  <si>
    <t>BREAD - BUNS HAMBURGER</t>
  </si>
  <si>
    <t>Buns – Hamburger (NO Whole Wheat, NO Oat Topping)</t>
  </si>
  <si>
    <t>CS:120/2 oz -3.5"</t>
  </si>
  <si>
    <t>66690</t>
  </si>
  <si>
    <t>FLOWERS # 99832050 or equat to</t>
  </si>
  <si>
    <t>BUNS</t>
  </si>
  <si>
    <r>
      <rPr>
        <sz val="11"/>
        <color theme="1"/>
        <rFont val="&quot;Times New Roman&quot;, serif"/>
      </rPr>
      <t xml:space="preserve">51% or higher whole grain white , enriched </t>
    </r>
    <r>
      <rPr>
        <b/>
        <sz val="11"/>
        <color theme="1"/>
        <rFont val="&quot;Times New Roman&quot;, serif"/>
      </rPr>
      <t>(2 oz. grain equivalent)</t>
    </r>
  </si>
  <si>
    <t>BREAD- HOT DOG BUNS</t>
  </si>
  <si>
    <t>Buns – Hot Dog (NO Whole Wheat, NO Oat Topping)</t>
  </si>
  <si>
    <t>CS:144/2OZ</t>
  </si>
  <si>
    <t>08826</t>
  </si>
  <si>
    <t>FLOWERS #99828820 or equat to</t>
  </si>
  <si>
    <r>
      <rPr>
        <sz val="11"/>
        <color theme="1"/>
        <rFont val="&quot;Times New Roman&quot;, serif"/>
      </rPr>
      <t>51% or higher whole grain white or wheat, sliced</t>
    </r>
    <r>
      <rPr>
        <b/>
        <sz val="11"/>
        <color theme="1"/>
        <rFont val="&quot;Times New Roman&quot;, serif"/>
      </rPr>
      <t xml:space="preserve"> (2 oz. grain equivalent)</t>
    </r>
  </si>
  <si>
    <t xml:space="preserve">Students do not like the taste or texture of Bake Crafters bread it comes in dried out and freezer burnt looking. </t>
  </si>
  <si>
    <t xml:space="preserve">                                                                                 FRESH OR FROZEN FRESH BREADS</t>
  </si>
  <si>
    <t>All bids are to be sealed and marked "Bread Bid" and submitted to:</t>
  </si>
  <si>
    <t>Dr. Lee Ann Wallace, Superintendent of School</t>
  </si>
  <si>
    <t>Vendors are cautioned that the items furnished must be at the prices submitted. All bid prices shall be firm for the period of August 1, 2024 to July 31, 2025.  Pricing may be extended. This contract may be terminated at any time by the School District upon thirty (30) days written notice should the School District determine that it is not in its best interest to continue the contract and /or the Vendor is not performing within the provisions and intent of this contract.</t>
  </si>
  <si>
    <t>As required by the USDA Buy American provision, the district will purchase, to the maximum extent practicable, domestic commodities or products for its nutrition program. "Domestic commodity" means an agricultural commodity that is produced in the United States of America, and "domestic product" means a food product that is processed in the United States of America substantially using agricultural commodities that are produced in the United States of America. See 7 C.F.R. §§ 210.21, 220.16.</t>
  </si>
  <si>
    <t xml:space="preserve"> The Board of Education reserves the right to accept or reject any and all bids. Contracts become null and void if sold, transferred, conveyed to another party, otherwise altered in any way.</t>
  </si>
  <si>
    <t>Submitted by :</t>
  </si>
  <si>
    <t>FRESH PRODUCE  *USA on everything possible* Locally Grown</t>
  </si>
  <si>
    <t>FRUIT, APPLES, BULK YELLOW</t>
  </si>
  <si>
    <t>Fresh Goldend Gelicious Apples</t>
  </si>
  <si>
    <t>45#</t>
  </si>
  <si>
    <t>55527</t>
  </si>
  <si>
    <t>APPLE GOLD DEL XFCY 125CT-WA</t>
  </si>
  <si>
    <t>CASE</t>
  </si>
  <si>
    <t>FRUIT, APPLES, BULK RED</t>
  </si>
  <si>
    <t>Fresh Red Delicious Apples</t>
  </si>
  <si>
    <t>55515</t>
  </si>
  <si>
    <t>APPLE RED DEL XFCY 125 CT- WA</t>
  </si>
  <si>
    <t xml:space="preserve">FRUIT, APPLES, BULK FUJI </t>
  </si>
  <si>
    <t>Fresh Fuji Apples</t>
  </si>
  <si>
    <t>55502</t>
  </si>
  <si>
    <t>APPLE FUJI XFCY 125/138 CT- WA</t>
  </si>
  <si>
    <t>FRUIT, FRESH, BANANAS</t>
  </si>
  <si>
    <t xml:space="preserve">Dole, Banana's turning     </t>
  </si>
  <si>
    <t xml:space="preserve">40# </t>
  </si>
  <si>
    <t>55554</t>
  </si>
  <si>
    <t>Dole Turn 95/AVE or Equal To</t>
  </si>
  <si>
    <t>FRUIT, FRESH, BELL PEPPER</t>
  </si>
  <si>
    <r>
      <rPr>
        <sz val="9"/>
        <color theme="1"/>
        <rFont val="Arial"/>
      </rPr>
      <t xml:space="preserve">Bell peppers fresh-3-1/4"THICK SLICES=293-1/4 CUP SERVINGS    </t>
    </r>
    <r>
      <rPr>
        <b/>
        <sz val="9"/>
        <color theme="1"/>
        <rFont val="Arial"/>
      </rPr>
      <t>APRX</t>
    </r>
    <r>
      <rPr>
        <sz val="9"/>
        <color theme="1"/>
        <rFont val="Arial"/>
      </rPr>
      <t>-</t>
    </r>
    <r>
      <rPr>
        <b/>
        <sz val="9"/>
        <color theme="1"/>
        <rFont val="Arial"/>
      </rPr>
      <t>65CT</t>
    </r>
    <r>
      <rPr>
        <sz val="9"/>
        <color theme="1"/>
        <rFont val="Arial"/>
      </rPr>
      <t xml:space="preserve">                                 </t>
    </r>
  </si>
  <si>
    <t>25#</t>
  </si>
  <si>
    <t>55255</t>
  </si>
  <si>
    <t>FRUIT, FRESH, BLACK PEPPERS *USA*</t>
  </si>
  <si>
    <t>FRESH BLACK PEPPERS</t>
  </si>
  <si>
    <t>12/6Z</t>
  </si>
  <si>
    <t>55561</t>
  </si>
  <si>
    <t xml:space="preserve">WHOLESALE PRODUCE SUPPLY or Equal To
</t>
  </si>
  <si>
    <t>VEG. FRESH, BROCCOLI</t>
  </si>
  <si>
    <r>
      <rPr>
        <sz val="9"/>
        <color theme="1"/>
        <rFont val="Arial"/>
      </rPr>
      <t>Broccoli Florets Fresh, iceless * USA</t>
    </r>
    <r>
      <rPr>
        <b/>
        <sz val="9"/>
        <color theme="1"/>
        <rFont val="Arial"/>
      </rPr>
      <t xml:space="preserve">                               </t>
    </r>
  </si>
  <si>
    <t>4/3#</t>
  </si>
  <si>
    <t>55760</t>
  </si>
  <si>
    <t>DISTRIBUTOR'S  CHOICE</t>
  </si>
  <si>
    <t xml:space="preserve">152 - 1/4c. srv of dark green veg per cs.      </t>
  </si>
  <si>
    <t>55761</t>
  </si>
  <si>
    <t>VEG. FRESH, CARROTS</t>
  </si>
  <si>
    <t xml:space="preserve">Whole peeled baby carrots-   Carrots individual pack *USA </t>
  </si>
  <si>
    <t>200/1.6Z</t>
  </si>
  <si>
    <t>55719</t>
  </si>
  <si>
    <t>GRIMWAY - 200/1.6oz</t>
  </si>
  <si>
    <r>
      <rPr>
        <sz val="9"/>
        <color theme="1"/>
        <rFont val="Arial"/>
      </rPr>
      <t xml:space="preserve">Carrots whole baby  peeled - USA   </t>
    </r>
    <r>
      <rPr>
        <b/>
        <sz val="9"/>
        <color theme="1"/>
        <rFont val="Arial"/>
      </rPr>
      <t xml:space="preserve">  (36-1/2cup)   </t>
    </r>
  </si>
  <si>
    <t>6/1#</t>
  </si>
  <si>
    <t>55716</t>
  </si>
  <si>
    <t>GRIMWAY - WHL BABY PLD 6/1#</t>
  </si>
  <si>
    <t>or Equal To</t>
  </si>
  <si>
    <t>FRUIT, FRESH, CANTALOUPES</t>
  </si>
  <si>
    <r>
      <rPr>
        <sz val="9"/>
        <color theme="1"/>
        <rFont val="Arial"/>
      </rPr>
      <t>Cantaloupe fresh- JUMBO-</t>
    </r>
    <r>
      <rPr>
        <b/>
        <sz val="9"/>
        <color theme="1"/>
        <rFont val="Arial"/>
      </rPr>
      <t>12 CT=96-1/2c srv</t>
    </r>
  </si>
  <si>
    <t>9-12CT</t>
  </si>
  <si>
    <t>55569</t>
  </si>
  <si>
    <t xml:space="preserve">PACKER or Equal To </t>
  </si>
  <si>
    <t xml:space="preserve">1/8 OF A JUMBO MELON = 1/2 FRUIT                                          </t>
  </si>
  <si>
    <t>FRUIT FRESH, CANTALOUPE, CUBES</t>
  </si>
  <si>
    <t>S/O*3 FRESH CANTALOUPE CUBES</t>
  </si>
  <si>
    <t>5#</t>
  </si>
  <si>
    <t>55572</t>
  </si>
  <si>
    <t>VEG. FRESH, CAULIFLOWER</t>
  </si>
  <si>
    <t xml:space="preserve">Cauliflower Florets Fresh, iceless * USA                                                   </t>
  </si>
  <si>
    <t xml:space="preserve">2/3# </t>
  </si>
  <si>
    <t>55768</t>
  </si>
  <si>
    <t>Taylor</t>
  </si>
  <si>
    <t xml:space="preserve"> </t>
  </si>
  <si>
    <t xml:space="preserve">152 - 1/4 c. srv of other veg per cs  </t>
  </si>
  <si>
    <t>VEG. FRESH, CELERY STICKS</t>
  </si>
  <si>
    <t>Celery Stix Fresh, iceless</t>
  </si>
  <si>
    <t>55721</t>
  </si>
  <si>
    <t xml:space="preserve">approx. 60-1/4c. Srv per 5# bag  </t>
  </si>
  <si>
    <t>FRUIT, FRESH, CLEMENTINES</t>
  </si>
  <si>
    <t>CLEMENTINES</t>
  </si>
  <si>
    <t>10/3#</t>
  </si>
  <si>
    <t>55636</t>
  </si>
  <si>
    <t>PACKER CLEMENTINES CHILE</t>
  </si>
  <si>
    <t>VEG. FRESH, CUCUMBERS</t>
  </si>
  <si>
    <r>
      <rPr>
        <sz val="9"/>
        <color theme="1"/>
        <rFont val="Arial"/>
      </rPr>
      <t xml:space="preserve">Cucumbers Fresh - </t>
    </r>
    <r>
      <rPr>
        <b/>
        <sz val="9"/>
        <color theme="1"/>
        <rFont val="Arial"/>
      </rPr>
      <t>approx. 120-1/4c srv of slices per 24ct cs</t>
    </r>
  </si>
  <si>
    <t>24CT</t>
  </si>
  <si>
    <t>55120</t>
  </si>
  <si>
    <t>DISTRIBUTORS CHOICE Packer</t>
  </si>
  <si>
    <t>FRUIT, FRESH, GRAPES</t>
  </si>
  <si>
    <t>Grapes seedless fresh-RED</t>
  </si>
  <si>
    <t>18#</t>
  </si>
  <si>
    <t>55578</t>
  </si>
  <si>
    <t xml:space="preserve">Packer- GREEN </t>
  </si>
  <si>
    <t>Grapes seedless fresh-GREEN</t>
  </si>
  <si>
    <t>55580</t>
  </si>
  <si>
    <t>Packer- RED</t>
  </si>
  <si>
    <t>PER LB</t>
  </si>
  <si>
    <t>FRUIT, FRESH, GRAPEFRUIT</t>
  </si>
  <si>
    <r>
      <rPr>
        <sz val="9"/>
        <color theme="1"/>
        <rFont val="Arial"/>
      </rPr>
      <t xml:space="preserve">Grapefruit USA   </t>
    </r>
    <r>
      <rPr>
        <b/>
        <sz val="9"/>
        <color theme="1"/>
        <rFont val="Arial"/>
      </rPr>
      <t xml:space="preserve">   </t>
    </r>
  </si>
  <si>
    <t>48CT</t>
  </si>
  <si>
    <t>55599</t>
  </si>
  <si>
    <t xml:space="preserve">DISTRIBUTORS CHOICE - </t>
  </si>
  <si>
    <t>FRUIT, FRESH, HONEYDEW, CUBES</t>
  </si>
  <si>
    <t>S/O*3HONEYDES CUBES</t>
  </si>
  <si>
    <t>55683</t>
  </si>
  <si>
    <t xml:space="preserve">WHOLESALE PRODUCE SUPPLY COMPANY or Equal To
</t>
  </si>
  <si>
    <t>FRUIT, FRESH, HONEYDEW</t>
  </si>
  <si>
    <r>
      <rPr>
        <sz val="9"/>
        <color theme="1"/>
        <rFont val="Arial"/>
      </rPr>
      <t>Honeydew Melon fresh- JUMBO-</t>
    </r>
    <r>
      <rPr>
        <b/>
        <sz val="9"/>
        <color theme="1"/>
        <rFont val="Arial"/>
      </rPr>
      <t>6 CT=48-1/2c</t>
    </r>
  </si>
  <si>
    <t>6CT</t>
  </si>
  <si>
    <t>55680</t>
  </si>
  <si>
    <t xml:space="preserve">1/8 OF A JUMBO MELON = 1/2 FRUIT                                        </t>
  </si>
  <si>
    <t>FRUIT, FRESH, KIWI</t>
  </si>
  <si>
    <t>Kiwi fruit fresh                        33-36 CT</t>
  </si>
  <si>
    <t>36CT</t>
  </si>
  <si>
    <t>55612</t>
  </si>
  <si>
    <t xml:space="preserve">6-1/4"SLICES = 1/4 CUP FRUIT                    </t>
  </si>
  <si>
    <t>FRUIT, FRESH, NECTARINES</t>
  </si>
  <si>
    <r>
      <rPr>
        <sz val="9"/>
        <color theme="1"/>
        <rFont val="Arial"/>
      </rPr>
      <t xml:space="preserve">Nectarines fresh *USA </t>
    </r>
    <r>
      <rPr>
        <b/>
        <sz val="9"/>
        <color theme="1"/>
        <rFont val="Arial"/>
      </rPr>
      <t>25#=54-56CT</t>
    </r>
  </si>
  <si>
    <t>54/56CT</t>
  </si>
  <si>
    <t>55665</t>
  </si>
  <si>
    <t xml:space="preserve">1 NECTARINE = 3/4 CUP FRUIT                    </t>
  </si>
  <si>
    <t>VEG. FRESH, ONIONS</t>
  </si>
  <si>
    <t xml:space="preserve">Onion red sweet jumbo *USA                                                </t>
  </si>
  <si>
    <t>10#</t>
  </si>
  <si>
    <t>55231</t>
  </si>
  <si>
    <t>PACKER - Red JMB SPL</t>
  </si>
  <si>
    <t>BAG</t>
  </si>
  <si>
    <t>Onion yellow jumbo *USA</t>
  </si>
  <si>
    <t>5-10#</t>
  </si>
  <si>
    <t>55227</t>
  </si>
  <si>
    <t>FRUIT, FRESH, ORANGES</t>
  </si>
  <si>
    <r>
      <rPr>
        <sz val="9"/>
        <color theme="1"/>
        <rFont val="Arial"/>
      </rPr>
      <t xml:space="preserve">Choice, navel oranges *USA </t>
    </r>
    <r>
      <rPr>
        <b/>
        <sz val="9"/>
        <color theme="1"/>
        <rFont val="Arial"/>
      </rPr>
      <t xml:space="preserve"> 1 whole - 138ct orange = 1/2c. Fruit srv.  PACK:138ct/40#cs</t>
    </r>
  </si>
  <si>
    <t>40#</t>
  </si>
  <si>
    <t>55641</t>
  </si>
  <si>
    <t>DISTRIBUTOR'S CHOICE 
SUNKIST</t>
  </si>
  <si>
    <t>FRUIT, FRESH, PEACHES</t>
  </si>
  <si>
    <t xml:space="preserve">Peaches Yellow 56C *USA                             </t>
  </si>
  <si>
    <t>54/56 CT</t>
  </si>
  <si>
    <t>PACKER</t>
  </si>
  <si>
    <t>1 PEACH = 3/8 CUP OF FRUIT</t>
  </si>
  <si>
    <t>FRUIT, FRESH, PEARS</t>
  </si>
  <si>
    <r>
      <rPr>
        <sz val="9"/>
        <color theme="1"/>
        <rFont val="Arial"/>
      </rPr>
      <t xml:space="preserve">Pears fresh *USA </t>
    </r>
    <r>
      <rPr>
        <b/>
        <sz val="9"/>
        <color theme="1"/>
        <rFont val="Arial"/>
      </rPr>
      <t>90-100 CT</t>
    </r>
  </si>
  <si>
    <t>55662</t>
  </si>
  <si>
    <t>DISTRIBUTOR'S CHOICE</t>
  </si>
  <si>
    <t>Blue Star</t>
  </si>
  <si>
    <t>100 CT</t>
  </si>
  <si>
    <t>FRUIT, FRESH, PLUMS</t>
  </si>
  <si>
    <r>
      <rPr>
        <sz val="9"/>
        <color theme="1"/>
        <rFont val="Arial"/>
      </rPr>
      <t xml:space="preserve">Plums fresh *USA </t>
    </r>
    <r>
      <rPr>
        <b/>
        <sz val="9"/>
        <color theme="1"/>
        <rFont val="Arial"/>
      </rPr>
      <t>18#/60-65CT</t>
    </r>
  </si>
  <si>
    <t>60/65 VF</t>
  </si>
  <si>
    <t>55655</t>
  </si>
  <si>
    <t xml:space="preserve">1 PLUM = 1/2 CUP FRUIT                    </t>
  </si>
  <si>
    <t>VEG. FRESH, COLE SLAW</t>
  </si>
  <si>
    <t xml:space="preserve">SLAW MIX DICED/ CHOPPED </t>
  </si>
  <si>
    <t>55063</t>
  </si>
  <si>
    <t>DISTRIBUTORS CHOICE       5# bag</t>
  </si>
  <si>
    <t>BAGS</t>
  </si>
  <si>
    <t>VEG. FRESH, ROMAINE LETTUCE</t>
  </si>
  <si>
    <t xml:space="preserve">ROMAINE CHOPPED * USA*        </t>
  </si>
  <si>
    <t>6/2#</t>
  </si>
  <si>
    <t>55774</t>
  </si>
  <si>
    <t>DISTRIBUTORS CHOICE
GREENGATE</t>
  </si>
  <si>
    <t xml:space="preserve">CASE </t>
  </si>
  <si>
    <t xml:space="preserve">VEG. FRESH, RADISH </t>
  </si>
  <si>
    <t xml:space="preserve">RADISH CELLO *USA    </t>
  </si>
  <si>
    <t>3/1#</t>
  </si>
  <si>
    <t>55401</t>
  </si>
  <si>
    <t>DISTRIBUTORS CHOICE- PACKER</t>
  </si>
  <si>
    <t>VEG. FRESH, SPINACH BABY</t>
  </si>
  <si>
    <t xml:space="preserve">Baby Spinach *USA*           </t>
  </si>
  <si>
    <t>4#</t>
  </si>
  <si>
    <t>55424</t>
  </si>
  <si>
    <t>DISTRIBUTORS CHOICE- GREENGATE</t>
  </si>
  <si>
    <t>PER OZ</t>
  </si>
  <si>
    <t>FRUIT, FRESH, STRAWBERRIES</t>
  </si>
  <si>
    <t>STRAWBERRIES, FRESH</t>
  </si>
  <si>
    <t>8/1#</t>
  </si>
  <si>
    <t>55670</t>
  </si>
  <si>
    <t>DISTRIBUTORS CHOICE</t>
  </si>
  <si>
    <t xml:space="preserve">APPROX. 31.6 -1/2 CUP SERVINGS PER CASE     </t>
  </si>
  <si>
    <t>Nature Ripe</t>
  </si>
  <si>
    <t>PER PINT</t>
  </si>
  <si>
    <t>VEG. FRESH, TOMATOES</t>
  </si>
  <si>
    <t xml:space="preserve">TOMATOES,BULK         5X6 #1 *USA        </t>
  </si>
  <si>
    <t>55461</t>
  </si>
  <si>
    <t xml:space="preserve">TOMATOES, GRAPE, *USA    5#=72-1/4c srv/3@      </t>
  </si>
  <si>
    <t>55474</t>
  </si>
  <si>
    <t>FRUIT, FRESH, WATERMELON</t>
  </si>
  <si>
    <t xml:space="preserve">WATERMELON FRESH *USA  (approx. 40-1/2c srv per 15# melon)   </t>
  </si>
  <si>
    <t>15#</t>
  </si>
  <si>
    <t>55691</t>
  </si>
  <si>
    <t>DISTRIBUTOR CHOICE- SEEDLESS</t>
  </si>
  <si>
    <t>EACH</t>
  </si>
  <si>
    <r>
      <rPr>
        <b/>
        <sz val="12"/>
        <color rgb="FF000000"/>
        <rFont val="Arial"/>
      </rPr>
      <t>FRESH CUT FRUITS AND VEGETABLES TO BE USED FOR FFVP  ** 2 DAY LEAD TIME  **</t>
    </r>
    <r>
      <rPr>
        <b/>
        <sz val="12"/>
        <color rgb="FF000000"/>
        <rFont val="Arial"/>
      </rPr>
      <t xml:space="preserve"> </t>
    </r>
  </si>
  <si>
    <t>Usage is based on Fresh Fruit and Vegetable Grant Funding</t>
  </si>
  <si>
    <t>S/O*2 BROCCOLI CUP</t>
  </si>
  <si>
    <t>48/2Z</t>
  </si>
  <si>
    <t>69186</t>
  </si>
  <si>
    <r>
      <rPr>
        <sz val="9"/>
        <color theme="1"/>
        <rFont val="Arial"/>
      </rPr>
      <t xml:space="preserve">UNITED FRUIT </t>
    </r>
    <r>
      <rPr>
        <sz val="9"/>
        <color theme="1"/>
        <rFont val="Arial"/>
      </rPr>
      <t xml:space="preserve">or Equal To
</t>
    </r>
  </si>
  <si>
    <t>S/O*2 CARROT COINS</t>
  </si>
  <si>
    <t>55708</t>
  </si>
  <si>
    <r>
      <rPr>
        <sz val="9"/>
        <color theme="1"/>
        <rFont val="Arial"/>
      </rPr>
      <t xml:space="preserve">UNITED FRUIT </t>
    </r>
    <r>
      <rPr>
        <sz val="9"/>
        <color theme="1"/>
        <rFont val="Arial"/>
      </rPr>
      <t xml:space="preserve">or Equal To
</t>
    </r>
  </si>
  <si>
    <t>HONEYDEW CUP  (2DAY)</t>
  </si>
  <si>
    <t>55492</t>
  </si>
  <si>
    <r>
      <rPr>
        <sz val="9"/>
        <color theme="1"/>
        <rFont val="Arial"/>
      </rPr>
      <t xml:space="preserve">UNITED FRUIT </t>
    </r>
    <r>
      <rPr>
        <sz val="9"/>
        <color theme="1"/>
        <rFont val="Arial"/>
      </rPr>
      <t xml:space="preserve">or Equal To
</t>
    </r>
  </si>
  <si>
    <t xml:space="preserve">MANGO CUP  (2DAY)         </t>
  </si>
  <si>
    <t>55493</t>
  </si>
  <si>
    <r>
      <rPr>
        <sz val="9"/>
        <color theme="1"/>
        <rFont val="Arial"/>
      </rPr>
      <t xml:space="preserve">UNITED FRUIT </t>
    </r>
    <r>
      <rPr>
        <sz val="9"/>
        <color theme="1"/>
        <rFont val="Arial"/>
      </rPr>
      <t xml:space="preserve">or Equal To
</t>
    </r>
  </si>
  <si>
    <t>S/O*2 MANGO SLICE</t>
  </si>
  <si>
    <t>55678</t>
  </si>
  <si>
    <r>
      <rPr>
        <sz val="9"/>
        <color theme="1"/>
        <rFont val="Arial"/>
      </rPr>
      <t xml:space="preserve">UNITED FRUIT </t>
    </r>
    <r>
      <rPr>
        <sz val="9"/>
        <color theme="1"/>
        <rFont val="Arial"/>
      </rPr>
      <t xml:space="preserve">or Equal To
</t>
    </r>
  </si>
  <si>
    <t>S/O*2 PINEAPPLE CUBES</t>
  </si>
  <si>
    <t>55663</t>
  </si>
  <si>
    <r>
      <rPr>
        <sz val="9"/>
        <color theme="1"/>
        <rFont val="Arial"/>
      </rPr>
      <t xml:space="preserve">UNITED FRUIT </t>
    </r>
    <r>
      <rPr>
        <sz val="9"/>
        <color theme="1"/>
        <rFont val="Arial"/>
      </rPr>
      <t xml:space="preserve">or Equal To
</t>
    </r>
  </si>
  <si>
    <t>S/O*2 PINEAPPLE SPEARS</t>
  </si>
  <si>
    <t>55677</t>
  </si>
  <si>
    <r>
      <rPr>
        <sz val="9"/>
        <color theme="1"/>
        <rFont val="Arial"/>
      </rPr>
      <t xml:space="preserve">UNITED FRUIT </t>
    </r>
    <r>
      <rPr>
        <sz val="9"/>
        <color theme="1"/>
        <rFont val="Arial"/>
      </rPr>
      <t xml:space="preserve">or Equal To
</t>
    </r>
  </si>
  <si>
    <t>S/O *3 PINEAPPLE CUPS</t>
  </si>
  <si>
    <t>55496</t>
  </si>
  <si>
    <r>
      <rPr>
        <sz val="9"/>
        <color theme="1"/>
        <rFont val="Arial"/>
      </rPr>
      <t xml:space="preserve">UNITED FRUIT </t>
    </r>
    <r>
      <rPr>
        <sz val="9"/>
        <color theme="1"/>
        <rFont val="Arial"/>
      </rPr>
      <t xml:space="preserve">or Equal To
</t>
    </r>
  </si>
  <si>
    <t>S/O*2 FRUIT CUP MELN TRIO</t>
  </si>
  <si>
    <t>55495</t>
  </si>
  <si>
    <r>
      <rPr>
        <sz val="9"/>
        <color theme="1"/>
        <rFont val="Arial"/>
      </rPr>
      <t xml:space="preserve">UNITED FRUIT </t>
    </r>
    <r>
      <rPr>
        <sz val="9"/>
        <color theme="1"/>
        <rFont val="Arial"/>
      </rPr>
      <t xml:space="preserve">or Equal To
</t>
    </r>
  </si>
  <si>
    <t>S/O*2 ZUCCHINI CUP</t>
  </si>
  <si>
    <t>62460</t>
  </si>
  <si>
    <r>
      <rPr>
        <sz val="9"/>
        <color theme="1"/>
        <rFont val="Arial"/>
      </rPr>
      <t xml:space="preserve">UNITED FRUIT </t>
    </r>
    <r>
      <rPr>
        <sz val="9"/>
        <color theme="1"/>
        <rFont val="Arial"/>
      </rPr>
      <t xml:space="preserve">or Equal To
</t>
    </r>
  </si>
  <si>
    <t>PLEASE INDICATE BY ASTERISK(*) WHICH PRODUCE PRICES ARE GUARANTEED FOR THE YEAR.</t>
  </si>
  <si>
    <t>FRESH PRODUCE SUB-TOTAL:</t>
  </si>
  <si>
    <t xml:space="preserve">The school district retains the right to purchase product from local farmers when the product is in peak season.  The school district also reserves the right to purchase products from local produce stands to give our students an opportunity to try new or different items. </t>
  </si>
  <si>
    <t>2024-2025 Commercial   Price</t>
  </si>
  <si>
    <t>2024 - 2025 Commodity  Price</t>
  </si>
  <si>
    <t>Commodity Unit Price</t>
  </si>
  <si>
    <t>NOI</t>
  </si>
  <si>
    <t xml:space="preserve">MEAT, BEEF PATTIES                                                    </t>
  </si>
  <si>
    <t xml:space="preserve">Fully cooked beef steak burger 80/20 round shape with scalloped edge.  </t>
  </si>
  <si>
    <t xml:space="preserve">170/2OZ  </t>
  </si>
  <si>
    <t>01553</t>
  </si>
  <si>
    <t>PIERRE # 69050</t>
  </si>
  <si>
    <t xml:space="preserve">Clean Label CN label 1 -2 oz patty = 2 M/MA                                                     </t>
  </si>
  <si>
    <t>MEAT, CHEESE, WG MAC BITES</t>
  </si>
  <si>
    <t xml:space="preserve">Rich and creamy cheesy macaroni bite made with mozzarella and pasta coated in a </t>
  </si>
  <si>
    <t>31.5 #</t>
  </si>
  <si>
    <t>RICH'S - #23400</t>
  </si>
  <si>
    <r>
      <rPr>
        <sz val="9"/>
        <color theme="1"/>
        <rFont val="Arial"/>
      </rPr>
      <t xml:space="preserve">crispy WG rich breading. </t>
    </r>
    <r>
      <rPr>
        <b/>
        <sz val="9"/>
        <color theme="1"/>
        <rFont val="Arial"/>
      </rPr>
      <t xml:space="preserve">90 srv of 5 WG Cheesy Mac Bites = 2M/MA &amp; 3oz G </t>
    </r>
  </si>
  <si>
    <t>MEAT,  CHEESE SAUCE CHEDDAR</t>
  </si>
  <si>
    <r>
      <rPr>
        <sz val="9"/>
        <color theme="1"/>
        <rFont val="Arial"/>
      </rPr>
      <t xml:space="preserve">JTM Premium Cheddar Cheese Sauce   </t>
    </r>
    <r>
      <rPr>
        <b/>
        <sz val="9"/>
        <color theme="1"/>
        <rFont val="Arial"/>
      </rPr>
      <t xml:space="preserve">                                                   </t>
    </r>
  </si>
  <si>
    <t>6/5# bags</t>
  </si>
  <si>
    <t>04394</t>
  </si>
  <si>
    <t>JTM # 5705</t>
  </si>
  <si>
    <t xml:space="preserve">30lbs = 263-1.82oz = 1oz M/MA       </t>
  </si>
  <si>
    <t>MEAT, CHEESE SAUCE, ULTIMATE</t>
  </si>
  <si>
    <t>Land O lakes Ultimate Creamy White Cheese Sauce</t>
  </si>
  <si>
    <t>6/106oz</t>
  </si>
  <si>
    <t>15126</t>
  </si>
  <si>
    <t>Land o Lake  - 39947</t>
  </si>
  <si>
    <t>CREAMY WHITE</t>
  </si>
  <si>
    <t>39.75lbs=212-3oz srv/1M/MA</t>
  </si>
  <si>
    <t>MEAT, CHEESE SAUCE, JALAPENO</t>
  </si>
  <si>
    <r>
      <rPr>
        <sz val="9"/>
        <color theme="1"/>
        <rFont val="Arial"/>
      </rPr>
      <t>JTM Premium Jalapeno Flavored Cheese Sauce</t>
    </r>
    <r>
      <rPr>
        <b/>
        <sz val="9"/>
        <color theme="1"/>
        <rFont val="Arial"/>
      </rPr>
      <t xml:space="preserve">                                                             </t>
    </r>
  </si>
  <si>
    <t>64969</t>
  </si>
  <si>
    <t xml:space="preserve">JTM # 5708  </t>
  </si>
  <si>
    <t>MEAT, CHEESE SAUCE, QUESO BLANCO</t>
  </si>
  <si>
    <r>
      <rPr>
        <sz val="9"/>
        <color theme="1"/>
        <rFont val="Arial"/>
      </rPr>
      <t xml:space="preserve">JTM Queso Blanco cheese sauce       </t>
    </r>
    <r>
      <rPr>
        <b/>
        <sz val="9"/>
        <color theme="1"/>
        <rFont val="Arial"/>
      </rPr>
      <t xml:space="preserve">                                                       </t>
    </r>
  </si>
  <si>
    <t>04392</t>
  </si>
  <si>
    <t xml:space="preserve">JTM #5718 </t>
  </si>
  <si>
    <t xml:space="preserve">30lbs = 240-2oz srv /2oz = 1M/MA                                         </t>
  </si>
  <si>
    <t>MEAT, CHEESE SLICES AMERICAN</t>
  </si>
  <si>
    <r>
      <rPr>
        <sz val="9"/>
        <color theme="1"/>
        <rFont val="Arial"/>
      </rPr>
      <t xml:space="preserve">Yellow Reduced Fat &amp; Sodium processed americance slice 960- </t>
    </r>
    <r>
      <rPr>
        <b/>
        <sz val="9"/>
        <color theme="1"/>
        <rFont val="Arial"/>
      </rPr>
      <t>1 slice =.5 M/MA</t>
    </r>
  </si>
  <si>
    <t>6/5# LVS</t>
  </si>
  <si>
    <t>39013</t>
  </si>
  <si>
    <t xml:space="preserve">BONGARDS - 111351 </t>
  </si>
  <si>
    <t>MEAT, CHEESE SLICES CHEDDAR</t>
  </si>
  <si>
    <r>
      <rPr>
        <sz val="9"/>
        <color theme="1"/>
        <rFont val="Arial"/>
      </rPr>
      <t xml:space="preserve">Pasteurized blended Yellow Cheddar slices  640- </t>
    </r>
    <r>
      <rPr>
        <b/>
        <sz val="9"/>
        <color theme="1"/>
        <rFont val="Arial"/>
      </rPr>
      <t xml:space="preserve">1 slice = .5 M/MA   </t>
    </r>
    <r>
      <rPr>
        <sz val="9"/>
        <color theme="1"/>
        <rFont val="Arial"/>
      </rPr>
      <t xml:space="preserve">                                                          </t>
    </r>
  </si>
  <si>
    <t>4/5# LVS</t>
  </si>
  <si>
    <t>64992</t>
  </si>
  <si>
    <t xml:space="preserve">BONGARDS - 114411 </t>
  </si>
  <si>
    <t>MEAT, CHEESE SLICES PEP. JACK</t>
  </si>
  <si>
    <r>
      <rPr>
        <sz val="9"/>
        <color theme="1"/>
        <rFont val="Arial"/>
      </rPr>
      <t xml:space="preserve">Pasteurized blended Pepper Jack process American  640slices  </t>
    </r>
    <r>
      <rPr>
        <b/>
        <sz val="9"/>
        <color theme="1"/>
        <rFont val="Arial"/>
      </rPr>
      <t xml:space="preserve">1 slice = .5 M/MA   </t>
    </r>
  </si>
  <si>
    <t>39162</t>
  </si>
  <si>
    <t xml:space="preserve">BONGARDS - 114441 </t>
  </si>
  <si>
    <t>MEAT, CHEESE SLICES PROVALONE</t>
  </si>
  <si>
    <r>
      <rPr>
        <sz val="9"/>
        <color theme="1"/>
        <rFont val="Arial"/>
      </rPr>
      <t>Pasteurized blended Provolone Slice 640-</t>
    </r>
    <r>
      <rPr>
        <b/>
        <sz val="9"/>
        <color theme="1"/>
        <rFont val="Arial"/>
      </rPr>
      <t xml:space="preserve">1 slice - .5 M/MA                            </t>
    </r>
  </si>
  <si>
    <t>39143</t>
  </si>
  <si>
    <t xml:space="preserve">BONGARDS - 114461 </t>
  </si>
  <si>
    <t>MEAT, CHEESE SLICES SWISS</t>
  </si>
  <si>
    <r>
      <rPr>
        <sz val="9"/>
        <color theme="1"/>
        <rFont val="Arial"/>
      </rPr>
      <t>Pasteurized blended Swiss slices 640</t>
    </r>
    <r>
      <rPr>
        <b/>
        <sz val="9"/>
        <color theme="1"/>
        <rFont val="Arial"/>
      </rPr>
      <t xml:space="preserve">slice = .5 M/MA                                                                </t>
    </r>
  </si>
  <si>
    <t>39163</t>
  </si>
  <si>
    <t xml:space="preserve">BONGARDS -114431 </t>
  </si>
  <si>
    <t xml:space="preserve">MEAT, CHEESE SHRED MONTEREY </t>
  </si>
  <si>
    <t xml:space="preserve">Monterey Jack and Cheddar Fancy Shred  1/2 OZ= 1/2OZ                                                   </t>
  </si>
  <si>
    <t xml:space="preserve"> 4/5# BAGS</t>
  </si>
  <si>
    <t>39065</t>
  </si>
  <si>
    <t xml:space="preserve">BONGARDS - 771021 </t>
  </si>
  <si>
    <t>MEAT, CHEESE SHRED MOZZARELLA</t>
  </si>
  <si>
    <t xml:space="preserve">LMPS Mozzarella Feather Shred 1/2 OZ= 1/2OZ                                                            </t>
  </si>
  <si>
    <t>39049</t>
  </si>
  <si>
    <t xml:space="preserve">BONGARDS - 755071 </t>
  </si>
  <si>
    <t xml:space="preserve">MEAT, CHEESE STICK CHEDDAR </t>
  </si>
  <si>
    <r>
      <rPr>
        <sz val="9"/>
        <color theme="1"/>
        <rFont val="Arial"/>
      </rPr>
      <t xml:space="preserve">Cheddar Cheese Stick Natural 1stick = 1oz                                                                             </t>
    </r>
    <r>
      <rPr>
        <b/>
        <sz val="9"/>
        <color theme="1"/>
        <rFont val="Arial"/>
      </rPr>
      <t>PACK: 168/1OZ</t>
    </r>
  </si>
  <si>
    <t xml:space="preserve"> 168/1OZ</t>
  </si>
  <si>
    <t>39315</t>
  </si>
  <si>
    <t>BONGARDS -402911</t>
  </si>
  <si>
    <t>MEAT, CHEESE STICK MARBLE</t>
  </si>
  <si>
    <r>
      <rPr>
        <sz val="9"/>
        <color theme="1"/>
        <rFont val="Arial"/>
      </rPr>
      <t xml:space="preserve">Marbled Cheese Stick Natural 1stick = 1oz                                                                             </t>
    </r>
    <r>
      <rPr>
        <b/>
        <sz val="9"/>
        <color theme="1"/>
        <rFont val="Arial"/>
      </rPr>
      <t>PACK: 168/1OZ</t>
    </r>
  </si>
  <si>
    <t>39317</t>
  </si>
  <si>
    <t xml:space="preserve">BONGARDS - 402931 </t>
  </si>
  <si>
    <t>MEAT, CHEESE STICK STRING</t>
  </si>
  <si>
    <r>
      <rPr>
        <sz val="9"/>
        <color theme="1"/>
        <rFont val="Arial"/>
      </rPr>
      <t xml:space="preserve">Low Moisture Part Skim Mozzarella String Cheese  1stick = 1oz                                                                            </t>
    </r>
    <r>
      <rPr>
        <b/>
        <sz val="9"/>
        <color theme="1"/>
        <rFont val="Arial"/>
      </rPr>
      <t>PACK: 168/1OZ</t>
    </r>
  </si>
  <si>
    <t>168/1OZ</t>
  </si>
  <si>
    <t>39319</t>
  </si>
  <si>
    <t>BONGARDS - 402951</t>
  </si>
  <si>
    <t>MEAT, CHICKEN, BREAST FILLET</t>
  </si>
  <si>
    <r>
      <rPr>
        <sz val="9"/>
        <color theme="1"/>
        <rFont val="Arial"/>
      </rPr>
      <t xml:space="preserve">FC, Grilled Chicken Breast Fillet w/grill Marks </t>
    </r>
    <r>
      <rPr>
        <b/>
        <sz val="9"/>
        <color theme="1"/>
        <rFont val="Arial"/>
      </rPr>
      <t xml:space="preserve"> 54/3oz PC 1 SRV=2z M/MA</t>
    </r>
  </si>
  <si>
    <t>02842</t>
  </si>
  <si>
    <t>Tyson 10383500928</t>
  </si>
  <si>
    <t xml:space="preserve">100% Domestically grown and processed                          </t>
  </si>
  <si>
    <t>MEAT, CHICKEN, CORNDOG  L.FAT.</t>
  </si>
  <si>
    <t xml:space="preserve">NAE WG Low Fat Corn Dog,  2 M/MA - 2 G </t>
  </si>
  <si>
    <t>72/4 OZ</t>
  </si>
  <si>
    <t>Foster Farms 95157 or Equal To</t>
  </si>
  <si>
    <t xml:space="preserve">100% whole grain, </t>
  </si>
  <si>
    <t>Regular</t>
  </si>
  <si>
    <t>Foster Farms 95150 or Equal To</t>
  </si>
  <si>
    <t>MEAT, CHICKEN MINI CORN DOGS</t>
  </si>
  <si>
    <t>WG Chicken Pop Dogs</t>
  </si>
  <si>
    <t>2/5# BAGS</t>
  </si>
  <si>
    <t>06500</t>
  </si>
  <si>
    <t>Foster Farms 96041</t>
  </si>
  <si>
    <t>6-.67oz pops =2M/MA and 2 grain  (40-SRV OF 6-.67oz pops)</t>
  </si>
  <si>
    <t>MEAT, CHICKEN, DICED</t>
  </si>
  <si>
    <t xml:space="preserve">Oven roasted fully cooked 1/2"diced, marinated, whole muscle chicken. Natural </t>
  </si>
  <si>
    <t>30#</t>
  </si>
  <si>
    <t>02519</t>
  </si>
  <si>
    <t>Pilgrims Pride 1230</t>
  </si>
  <si>
    <r>
      <rPr>
        <sz val="9"/>
        <color theme="1"/>
        <rFont val="Arial"/>
      </rPr>
      <t xml:space="preserve">portions white and dark meat.  IQF 100% Domestically grown and processed                                                 </t>
    </r>
    <r>
      <rPr>
        <b/>
        <sz val="9"/>
        <color theme="1"/>
        <rFont val="Arial"/>
      </rPr>
      <t xml:space="preserve">   </t>
    </r>
  </si>
  <si>
    <t>Goldkist/Pilgrims Pride</t>
  </si>
  <si>
    <t>MEAT, CHICKEN, DICED, CAJUN</t>
  </si>
  <si>
    <t xml:space="preserve">FULLY COOKED NAE CAJUN SEASONED DICED CHICKEN BREAST, </t>
  </si>
  <si>
    <t>FOSTER FARMS 99706</t>
  </si>
  <si>
    <t>BULK, FROZEN  87-3.31SRV=2OZ M/MA</t>
  </si>
  <si>
    <t xml:space="preserve">MEAT, CHICKEN, FAJITA </t>
  </si>
  <si>
    <t>FC, Seasoned Grilled, boneless, skinless dark meat chicken strips.      2 M/MA</t>
  </si>
  <si>
    <t>6-5# BAGS</t>
  </si>
  <si>
    <t>03086</t>
  </si>
  <si>
    <t>Tyson 10046210928</t>
  </si>
  <si>
    <r>
      <rPr>
        <sz val="9"/>
        <color theme="1"/>
        <rFont val="Arial"/>
      </rPr>
      <t xml:space="preserve">100% Domestically grown and processed  </t>
    </r>
    <r>
      <rPr>
        <b/>
        <sz val="9"/>
        <color theme="1"/>
        <rFont val="Arial"/>
      </rPr>
      <t>160 srv./3 oz per srv</t>
    </r>
  </si>
  <si>
    <t>MEAT, CHICKEN, NUGGETS</t>
  </si>
  <si>
    <t>CN WG Homestyle breaded chicken nuggets (5pc) srv=2M/MA- 1 Grain</t>
  </si>
  <si>
    <t xml:space="preserve">30# </t>
  </si>
  <si>
    <t>02670</t>
  </si>
  <si>
    <t>Pilgrim's Pride 615300</t>
  </si>
  <si>
    <t>5@=156srv-.608 oz pcs</t>
  </si>
  <si>
    <t>per taste testing</t>
  </si>
  <si>
    <t>MEAT, CHICKEN, PATTY</t>
  </si>
  <si>
    <t>FC, CN, WG Golden Crispy Chicken Patty  Fritters                2 M/Ma-1 Grain</t>
  </si>
  <si>
    <t>32.82#</t>
  </si>
  <si>
    <t>02697</t>
  </si>
  <si>
    <t>Tyson 10703040928</t>
  </si>
  <si>
    <r>
      <rPr>
        <sz val="9"/>
        <color theme="1"/>
        <rFont val="Arial"/>
      </rPr>
      <t xml:space="preserve">100% Domestically grown and processed         </t>
    </r>
    <r>
      <rPr>
        <b/>
        <sz val="9"/>
        <color theme="1"/>
        <rFont val="Arial"/>
      </rPr>
      <t>(173/3 oz patty)</t>
    </r>
  </si>
  <si>
    <t>MEAT, CHICKEN, POPCORN</t>
  </si>
  <si>
    <r>
      <rPr>
        <sz val="9"/>
        <color theme="1"/>
        <rFont val="Arial"/>
      </rPr>
      <t xml:space="preserve">FC, CN, WG Golden Crispy Popcorn Chicken, white &amp; dark meat formed </t>
    </r>
    <r>
      <rPr>
        <b/>
        <i/>
        <sz val="9"/>
        <color theme="1"/>
        <rFont val="Arial"/>
      </rPr>
      <t>2M-1G</t>
    </r>
  </si>
  <si>
    <t>32.79#-4bgs</t>
  </si>
  <si>
    <t>03010</t>
  </si>
  <si>
    <t>Tyson 10703680928</t>
  </si>
  <si>
    <r>
      <rPr>
        <sz val="9"/>
        <color theme="1"/>
        <rFont val="Arial"/>
      </rPr>
      <t xml:space="preserve">100% Domestically grown and processed  </t>
    </r>
    <r>
      <rPr>
        <b/>
        <sz val="9"/>
        <color theme="1"/>
        <rFont val="Arial"/>
      </rPr>
      <t>1860/12each=156-.28ze</t>
    </r>
  </si>
  <si>
    <t>MEAT, CHICKEN, TENDERS WHOLE MUSCLE</t>
  </si>
  <si>
    <r>
      <rPr>
        <sz val="9"/>
        <color theme="1"/>
        <rFont val="Arial"/>
      </rPr>
      <t xml:space="preserve">FC, CN, WG Golden Crispy made with whole muscle tenderloins </t>
    </r>
    <r>
      <rPr>
        <b/>
        <i/>
        <sz val="9"/>
        <color theme="1"/>
        <rFont val="Arial"/>
      </rPr>
      <t>2M/1G</t>
    </r>
  </si>
  <si>
    <t xml:space="preserve">30.99# </t>
  </si>
  <si>
    <t>03033</t>
  </si>
  <si>
    <t>Tyson 10703320928</t>
  </si>
  <si>
    <r>
      <rPr>
        <sz val="9"/>
        <color theme="1"/>
        <rFont val="Arial"/>
      </rPr>
      <t xml:space="preserve">100% Domestically grown and processed </t>
    </r>
    <r>
      <rPr>
        <b/>
        <sz val="9"/>
        <color theme="1"/>
        <rFont val="Arial"/>
      </rPr>
      <t xml:space="preserve">2@=120srv/4.14 oz </t>
    </r>
  </si>
  <si>
    <t>MEAT, CHICKEN, YANGS BBQ</t>
  </si>
  <si>
    <t xml:space="preserve">BBQ TERIYAKI CHICKEN - Slow bbq chicken paired with a teriyaki sauce </t>
  </si>
  <si>
    <t>42#</t>
  </si>
  <si>
    <t>04396</t>
  </si>
  <si>
    <t>YANGS - 15554</t>
  </si>
  <si>
    <t>6 bags meat &amp; 6 bags sauce =240-2.4oz servings</t>
  </si>
  <si>
    <t>MEAT, CHICKEN, YANGS MANDARIN JR.</t>
  </si>
  <si>
    <t>MANDARIN ORANGE CHICKEN JR. - Crisp juicy chicken glazed with orange sauce</t>
  </si>
  <si>
    <t xml:space="preserve"> 43.5#</t>
  </si>
  <si>
    <t>04397</t>
  </si>
  <si>
    <t>YANGS -  15555</t>
  </si>
  <si>
    <t>6/5# bags of chicken and 6/2.25# sauce= 192-3.6oz srv</t>
  </si>
  <si>
    <t>MEAT, CHICKEN, YANGS TSO'S</t>
  </si>
  <si>
    <t>GENERAL TSO'S CHICKEN - Crisp juicy chicken paired with sweet sauce with</t>
  </si>
  <si>
    <t>43.5#</t>
  </si>
  <si>
    <t>04405</t>
  </si>
  <si>
    <t>YANGS - 15563</t>
  </si>
  <si>
    <r>
      <rPr>
        <sz val="9"/>
        <color theme="1"/>
        <rFont val="Arial"/>
      </rPr>
      <t xml:space="preserve"> just a hint of heat. </t>
    </r>
    <r>
      <rPr>
        <b/>
        <sz val="9"/>
        <color theme="1"/>
        <rFont val="Arial"/>
      </rPr>
      <t>6/5# bags of chicken and 6/2.25# sauce= 192-3.6oz srv</t>
    </r>
  </si>
  <si>
    <t>MEAT, CHICKEN, AFS, JAPANESE CHERRY BLSM</t>
  </si>
  <si>
    <t xml:space="preserve">Japanese Cherry Blossom </t>
  </si>
  <si>
    <t>42.9#</t>
  </si>
  <si>
    <t>04388</t>
  </si>
  <si>
    <t>INTERNATIONAL FOOD SOLUTIONS 72005</t>
  </si>
  <si>
    <t>6/5# BAGS&amp; 6-34.4OZ SAUCE= CN:1-3.9oz srv = 2M/MA- 1/2 Grain     162-4.75oz</t>
  </si>
  <si>
    <t>MEAT, EGG COLBY CHEESE SKILLET OMELET</t>
  </si>
  <si>
    <t xml:space="preserve">CN 071399: Each 2.10 oz. serving of Colby Cheese Skillet Omelets provides 2.00 oz. equivalent meat alternate </t>
  </si>
  <si>
    <t>225/2.1oz</t>
  </si>
  <si>
    <t>SUNNY FRESH # 40176</t>
  </si>
  <si>
    <t>S/O3?</t>
  </si>
  <si>
    <t>MEAT, EGG HARDCOOKED PEELED</t>
  </si>
  <si>
    <t xml:space="preserve">Eggs Cooked Peeled </t>
  </si>
  <si>
    <t>8/18CT pack</t>
  </si>
  <si>
    <t>38989</t>
  </si>
  <si>
    <t>SUNNY FRESH # 50038</t>
  </si>
  <si>
    <t xml:space="preserve">CN: 1 egg= 1.5 oz M/MA                                                     </t>
  </si>
  <si>
    <t>MEAT, EGG, EGGSTRAVAGANZA BACON</t>
  </si>
  <si>
    <t>Pre-cooked Frozen Scramble Eggs, with fully cooked bacon and pasteurized</t>
  </si>
  <si>
    <t xml:space="preserve">20# - 4/5lb </t>
  </si>
  <si>
    <t>07613</t>
  </si>
  <si>
    <t>SUNNY - 40928</t>
  </si>
  <si>
    <t xml:space="preserve">process sharp cheddar cheese.  CN labeled.  Quick frozen for freshness and </t>
  </si>
  <si>
    <t xml:space="preserve">packaged in convenient 5lb. Bags.  Each 2 oz serving provides 1.75 oz M/MA.  </t>
  </si>
  <si>
    <t>MEAT, EGG, PATTY SCRAMBLED</t>
  </si>
  <si>
    <t xml:space="preserve">Lightly browned round scrambled egg patty using whole eggs.  </t>
  </si>
  <si>
    <t>300/1.25oz</t>
  </si>
  <si>
    <t>07647</t>
  </si>
  <si>
    <t>SUNNY - 40711</t>
  </si>
  <si>
    <r>
      <rPr>
        <sz val="9"/>
        <color theme="1"/>
        <rFont val="Arial"/>
      </rPr>
      <t xml:space="preserve">CN labeled </t>
    </r>
    <r>
      <rPr>
        <b/>
        <sz val="9"/>
        <color theme="1"/>
        <rFont val="Arial"/>
      </rPr>
      <t xml:space="preserve">Each 1.25 oz egg patty = 1oz M/MA </t>
    </r>
  </si>
  <si>
    <t>MEAT, MEXICAN, BEEF &amp; CHEESE BURRITO BULK</t>
  </si>
  <si>
    <t xml:space="preserve">Beef cheese taco snack w/o TVP     CN 2M/MA, 2G               </t>
  </si>
  <si>
    <t>48/4.75oz</t>
  </si>
  <si>
    <t>05668</t>
  </si>
  <si>
    <t>LOS CABOS - 63460 OR EQUAL TO</t>
  </si>
  <si>
    <t>MEAT, MEXICAN, CHICKEN TAMALE</t>
  </si>
  <si>
    <t>Chicken, Salsa Verde, Cheese Tamales- wrapped in an Eco-Friendly Paper Husk</t>
  </si>
  <si>
    <t>60/5.75 oz</t>
  </si>
  <si>
    <t>LOS CABOS - 99760</t>
  </si>
  <si>
    <t>MEAT, MEXICAN, MAX SNAX, TACO</t>
  </si>
  <si>
    <r>
      <rPr>
        <b/>
        <sz val="9"/>
        <color theme="1"/>
        <rFont val="Arial"/>
      </rPr>
      <t xml:space="preserve">TOTALLY TACO, WG   </t>
    </r>
    <r>
      <rPr>
        <sz val="9"/>
        <color theme="1"/>
        <rFont val="Arial"/>
      </rPr>
      <t>CN 2</t>
    </r>
    <r>
      <rPr>
        <b/>
        <sz val="9"/>
        <color theme="1"/>
        <rFont val="Arial"/>
      </rPr>
      <t xml:space="preserve"> </t>
    </r>
    <r>
      <rPr>
        <sz val="9"/>
        <color theme="1"/>
        <rFont val="Arial"/>
      </rPr>
      <t xml:space="preserve">M/MA-2 GRAINS  </t>
    </r>
    <r>
      <rPr>
        <b/>
        <sz val="9"/>
        <color theme="1"/>
        <rFont val="Arial"/>
      </rPr>
      <t xml:space="preserve">          </t>
    </r>
  </si>
  <si>
    <t>96/srv-3=4.09z</t>
  </si>
  <si>
    <t>01834</t>
  </si>
  <si>
    <t>CONAGRA - 77387-12714 or Equal To</t>
  </si>
  <si>
    <t>MEAT, PIZZA, BREAKFAST, BACON</t>
  </si>
  <si>
    <t>One 3.00oz. Whole Wheat Bacon Scramble Provides 1.00oz. Equivalent Meat Alternate and 1.50oz. Equivalent Grains for the Child Nutrition Meal Pattern Requirements.</t>
  </si>
  <si>
    <t>80/3oz</t>
  </si>
  <si>
    <t>05591</t>
  </si>
  <si>
    <t>NARDONE BROS # 80WBCA1</t>
  </si>
  <si>
    <t xml:space="preserve">Each 3oz srv.provides 1M/MA, 1.5 Grain                                                                   </t>
  </si>
  <si>
    <t>MEAT, PIZZA, BREAKFAST, SAUSAGE</t>
  </si>
  <si>
    <t>088606 – One 3.30oz. 3×5 Whole Wheat Sausage Breakfast Pizza Provides 1.00oz. Equivalent Meat/Meat Alternate, 1.50oz. Equivalent Grains, and 1/8 Cup Red/Orange Vegetable for the Child Nutrition Meal Pattern Requirements.</t>
  </si>
  <si>
    <t>80/3.3oz</t>
  </si>
  <si>
    <t>05592</t>
  </si>
  <si>
    <t>NARDONE BROS # 80WS100</t>
  </si>
  <si>
    <t xml:space="preserve">Each 3.3 oz serv. Must provide 1M/MA, 1.5Grain, 1/8red/orange      </t>
  </si>
  <si>
    <t>MEAT, PIZZA, BAGEL</t>
  </si>
  <si>
    <t>WW Brk pizza bagel 100% mozz. sausage, bacon and egg</t>
  </si>
  <si>
    <t>96/3.42oz</t>
  </si>
  <si>
    <t>66069</t>
  </si>
  <si>
    <t>NARDONE BROS # 96WBR</t>
  </si>
  <si>
    <t xml:space="preserve">Each 3.42 oz = 1M/MA, 2 GRAIN                                          </t>
  </si>
  <si>
    <t>MEAT, PIZZA QUESADILLA</t>
  </si>
  <si>
    <t>Pizza Quesadilla, Chicken, WG, a blend of two cheeses, fajita chicken, and salsa.</t>
  </si>
  <si>
    <t>96/5oz</t>
  </si>
  <si>
    <t>05391</t>
  </si>
  <si>
    <t>THE MAX #77387-12700</t>
  </si>
  <si>
    <t xml:space="preserve">1 Quesadilla=2G, 2M/MA, 1/8 veg. 51%WG             </t>
  </si>
  <si>
    <t>MEAT, CHEESE BITES BULK</t>
  </si>
  <si>
    <t>Wild Mike's premium quality cheese bites (11003)  are fresh baked with 51% whole grain rich flour and filled with tasty mozzarella cheese the kids are sure to love.</t>
  </si>
  <si>
    <t>240/1OZ</t>
  </si>
  <si>
    <t>05520</t>
  </si>
  <si>
    <t>S&amp;A PIZZA- WILD MIKE'S # 11003 or Equal to</t>
  </si>
  <si>
    <t xml:space="preserve">Each cheese bite= .5 M/MA and .5 Grain </t>
  </si>
  <si>
    <t>OR 60srv of 4</t>
  </si>
  <si>
    <t>MEAT, PIZZA, BUFFALO CHICKEN</t>
  </si>
  <si>
    <r>
      <rPr>
        <sz val="9"/>
        <color rgb="FF000000"/>
        <rFont val="Arial"/>
      </rPr>
      <t xml:space="preserve">092953 – One 4.35oz. 4×6 Whole Wheat Buffalo Chicken Flatbread Provides </t>
    </r>
    <r>
      <rPr>
        <b/>
        <sz val="9"/>
        <color rgb="FF000000"/>
        <rFont val="Arial"/>
      </rPr>
      <t>2.00oz. Equivalent Meat/Meat Alternate and 2.00oz. E</t>
    </r>
    <r>
      <rPr>
        <sz val="9"/>
        <color rgb="FF000000"/>
        <rFont val="Arial"/>
      </rPr>
      <t xml:space="preserve">quivalent Grains for the Child Nutrition Meal Pattern Requirements.                                                                                                                                  </t>
    </r>
  </si>
  <si>
    <t>64/4.6oz</t>
  </si>
  <si>
    <t>05345</t>
  </si>
  <si>
    <t>NARDONE BROS # 64WPSBC</t>
  </si>
  <si>
    <t>MEAT, PIZZA,WG 4X6 CHEESE</t>
  </si>
  <si>
    <t>One 5.00oz. 4×6 Whole Wheat Cheese Pizza Provides 2.00oz. Equivalent Meat Alternate, 2.00oz. Equivalent Grains, and 1/8 Cup Red/Orange Vegetable for the Child Nutrition Meal Pattern Requirements.</t>
  </si>
  <si>
    <t>05382</t>
  </si>
  <si>
    <t>NARDONE BROS # 96WW2 4X6</t>
  </si>
  <si>
    <t xml:space="preserve">Each 5oz =2M/MA, 2Grain, 1/8c.Red/Orange veg.     </t>
  </si>
  <si>
    <t>MEAT, PIZZA, FRENCH BRD TRK PEP</t>
  </si>
  <si>
    <t xml:space="preserve">90152 – One 5.50oz. Whole Wheat French Bread Turkey Pepperoni Pizza </t>
  </si>
  <si>
    <t>60/5.5z</t>
  </si>
  <si>
    <t>05348</t>
  </si>
  <si>
    <t>NARDONE BROS # 60WUMTP2</t>
  </si>
  <si>
    <t xml:space="preserve">Each 5.5 oz serv= 2M/MA, 2Grain, 1/4c.Red/Orange veg. </t>
  </si>
  <si>
    <t>MEAT, PORK RIB PATTY</t>
  </si>
  <si>
    <t>Fully cooked,flambroiled rib shaped pork pattie with honey BBQ sauce, 3.25oz</t>
  </si>
  <si>
    <t>100/3.25oz</t>
  </si>
  <si>
    <t>01124</t>
  </si>
  <si>
    <t>ADVANCE PIERRE # 3717</t>
  </si>
  <si>
    <t xml:space="preserve">1-3.25 oz Patty=2M/MA                              </t>
  </si>
  <si>
    <t>MEAT, TURKEY COINS</t>
  </si>
  <si>
    <t>All natural smoked turkey breast coins sliced= 1.75"</t>
  </si>
  <si>
    <t xml:space="preserve">6/2# bags </t>
  </si>
  <si>
    <t>02408</t>
  </si>
  <si>
    <t>JENNIO - 257412 or Equal To</t>
  </si>
  <si>
    <t>5slices=1M/MA        116 srv of 5 coins each</t>
  </si>
  <si>
    <t>per slice</t>
  </si>
  <si>
    <t>MEAT, TURKEY, BRST, STEAK</t>
  </si>
  <si>
    <t>Pre-sliced browned turkey breast steak slice  1.41 oz</t>
  </si>
  <si>
    <t xml:space="preserve">4/6.17# </t>
  </si>
  <si>
    <t>64542</t>
  </si>
  <si>
    <t>JENNIE-O    230324</t>
  </si>
  <si>
    <t xml:space="preserve">2-1.41 oz slices = 2oz M/MA     24.68#/140-2.82 oz                          </t>
  </si>
  <si>
    <t>MEAT, TURKEY, PEPPERONI</t>
  </si>
  <si>
    <t>Sliced Pepperoni Style seasoned turkey, sliced 19slices = 1 oz M/MA</t>
  </si>
  <si>
    <t xml:space="preserve">8/2-2.5# </t>
  </si>
  <si>
    <t>05529</t>
  </si>
  <si>
    <t>JENNIE-O    213008 price per pound</t>
  </si>
  <si>
    <t xml:space="preserve">1.23 oz serving =1oz M/MA                </t>
  </si>
  <si>
    <t xml:space="preserve"> = 17.6</t>
  </si>
  <si>
    <t>MEAT, TURKEY, COMBO</t>
  </si>
  <si>
    <t>Sliced Italian Turkey Combo Pack, .5oz (4 Salami, 4 Ham, 4 Pepperoni)</t>
  </si>
  <si>
    <t xml:space="preserve">12/1# </t>
  </si>
  <si>
    <t>02472</t>
  </si>
  <si>
    <t>JENNIE-O     209612</t>
  </si>
  <si>
    <t xml:space="preserve">1.5oz = 1oz M/MA                         </t>
  </si>
  <si>
    <t>MEAT, UNCRUSTABLE, PB &amp;J, GRAPE</t>
  </si>
  <si>
    <t>Crustless peanut butter and jelly sandwich made with WG bread</t>
  </si>
  <si>
    <t>72/2.6z</t>
  </si>
  <si>
    <t>Smucker's Uncrustable -  6960</t>
  </si>
  <si>
    <r>
      <rPr>
        <sz val="9"/>
        <color theme="1"/>
        <rFont val="Arial"/>
      </rPr>
      <t xml:space="preserve">Grape Individually wrapper.        </t>
    </r>
    <r>
      <rPr>
        <b/>
        <sz val="9"/>
        <color theme="1"/>
        <rFont val="Arial"/>
      </rPr>
      <t xml:space="preserve">1M/MA,1 Grain   </t>
    </r>
    <r>
      <rPr>
        <sz val="9"/>
        <color theme="1"/>
        <rFont val="Arial"/>
      </rPr>
      <t xml:space="preserve"> </t>
    </r>
  </si>
  <si>
    <t xml:space="preserve">or Equal To  </t>
  </si>
  <si>
    <t>01201</t>
  </si>
  <si>
    <t>Grape Uncrustable -  6960</t>
  </si>
  <si>
    <t>01196</t>
  </si>
  <si>
    <t>Strawberry Uncrustable - 6961</t>
  </si>
  <si>
    <t>BREAD, BREADSTICK, CHEESE STFD</t>
  </si>
  <si>
    <t>WG, Reduced Fat Mozzarella Bosco Stick, Par-Baked</t>
  </si>
  <si>
    <t>BOSCO or Equal To</t>
  </si>
  <si>
    <t xml:space="preserve">1-2.15oz or 6" Breadstick = 1 ozM/MA- 1 GRAIN                             </t>
  </si>
  <si>
    <t xml:space="preserve">144/6" </t>
  </si>
  <si>
    <t>BOSCO- 17020111120</t>
  </si>
  <si>
    <t>VEG. FROZEN, POTATO SEASONED</t>
  </si>
  <si>
    <t>Crispy bakeable crinkle fries 1/2"</t>
  </si>
  <si>
    <t>6/5#</t>
  </si>
  <si>
    <t>MCCAIN # 1000007470</t>
  </si>
  <si>
    <r>
      <rPr>
        <b/>
        <sz val="9"/>
        <color rgb="FFFF0000"/>
        <rFont val="Arial"/>
      </rPr>
      <t>CN-227srv cs- 2.11 oz srv=1/2 cup starchy veg./</t>
    </r>
    <r>
      <rPr>
        <b/>
        <sz val="9"/>
        <color rgb="FF0000FF"/>
        <rFont val="Arial"/>
      </rPr>
      <t xml:space="preserve"> STAFF-1/2c scoop=166-2.892oz=2/3c         </t>
    </r>
  </si>
  <si>
    <t>VEG. FROZEN, POTATO SMILES</t>
  </si>
  <si>
    <t xml:space="preserve">McCain Smiles Crispy mashed potato shaped product. </t>
  </si>
  <si>
    <t>6/4#</t>
  </si>
  <si>
    <t>MCCAIN SMILES # OIF03456</t>
  </si>
  <si>
    <t>4 smiles= 1/2c. Starchy veg.                      159.6 srv of 4</t>
  </si>
  <si>
    <t>VEG. DRY, TOMATO CRUSHED</t>
  </si>
  <si>
    <t>Redpack concentrated crushed all purpose tomatoes</t>
  </si>
  <si>
    <t>6/#10</t>
  </si>
  <si>
    <t>Red Gold/Redpack -81400 or RPKDX99</t>
  </si>
  <si>
    <t>ALL PURPOSE, Minimum drained weight of 63.5 oz/ can</t>
  </si>
  <si>
    <t xml:space="preserve">1oz srv = 1/4 cup red/orange vegetable credit         </t>
  </si>
  <si>
    <t>VEG. DRY, TOMATO KETCHUP</t>
  </si>
  <si>
    <t xml:space="preserve">Red Gold 100% Natural ketchup made with sugar LS </t>
  </si>
  <si>
    <t>RED GOLD REDYL99</t>
  </si>
  <si>
    <t xml:space="preserve">VEG. DRY, TOMATO MARINARA                                                                                    </t>
  </si>
  <si>
    <t xml:space="preserve">Redpack nutritionally enhanced marinara sauce with rich red pieces of tomatoes overlaid with puree and blended with spices.  70% lower in sodium. 2oz srv = 1/4 c. red/orange veg. srv.   </t>
  </si>
  <si>
    <t>RED GOLD/REDPACK-82206/RPKNA9E</t>
  </si>
  <si>
    <t xml:space="preserve">VEG. DRY, TOMATO MARINARA                                                                                   </t>
  </si>
  <si>
    <t>Redpack nutritionally enhanced marinara sauce with rich red pieces of tomatoes overlaid with puree and blended with spices. 70% lower in sodium.</t>
  </si>
  <si>
    <t>168/2.5Z</t>
  </si>
  <si>
    <t>REDGLD - 82207 - REDNA2ZC168</t>
  </si>
  <si>
    <t>VEG. DRY, TOMATO SALSA</t>
  </si>
  <si>
    <t xml:space="preserve">Nutritionally enhanced salsa-mild, LS, with a tasty blend of tomatoes with jalapenos, </t>
  </si>
  <si>
    <t>RED GOLD-11005/REDSC99</t>
  </si>
  <si>
    <t xml:space="preserve"> onion, garlic and spices, enriched with Vitamin A, C and E.                         </t>
  </si>
  <si>
    <t xml:space="preserve">2oz srv = 1/4 c. red/orange veg. srv.                                     </t>
  </si>
  <si>
    <t>VEG. DRY, TOMATO SAUCE</t>
  </si>
  <si>
    <t>Redpack tomato sauce, Grade B, Minimum drained weight of 63.5 oz/ can</t>
  </si>
  <si>
    <t>REDGOLD-81800 or RPKHA99</t>
  </si>
  <si>
    <t>FRUIT, FRESH, APPLE SLICES</t>
  </si>
  <si>
    <t xml:space="preserve">Apples Fresh Sliced-                  </t>
  </si>
  <si>
    <t>100/2OZ</t>
  </si>
  <si>
    <t xml:space="preserve">NOI
</t>
  </si>
  <si>
    <t>PETERESON FARMS - 203102</t>
  </si>
  <si>
    <t>CHANGE TO PETERSON FARMS FOR 24/25 (STUDENTS LIKED THE FLAVOR BETTER)</t>
  </si>
  <si>
    <t xml:space="preserve">SUNDRY, CONDIMENT, KETCHUP </t>
  </si>
  <si>
    <t xml:space="preserve">Red Gold 9 gram portion control packets 100% Natural ketchup made with sugar LS </t>
  </si>
  <si>
    <t>1000/9GM</t>
  </si>
  <si>
    <t>23914</t>
  </si>
  <si>
    <t>RED GOLD  11584/REDYL9G</t>
  </si>
  <si>
    <t>MEAT/MEAT ALTERNATIVES</t>
  </si>
  <si>
    <t>MEAT, BEEF, GROUND FINE 81/19</t>
  </si>
  <si>
    <r>
      <rPr>
        <sz val="9"/>
        <color theme="1"/>
        <rFont val="Arial"/>
      </rPr>
      <t xml:space="preserve">FRESH OR FROZEN, RAW GROUND BEEF   </t>
    </r>
    <r>
      <rPr>
        <sz val="9"/>
        <color rgb="FFFF0000"/>
        <rFont val="Arial"/>
      </rPr>
      <t>(Commodity Processed)</t>
    </r>
  </si>
  <si>
    <t>12/5#</t>
  </si>
  <si>
    <t>01628</t>
  </si>
  <si>
    <t>SCHUSTER MEAT CORP. #00423632010003</t>
  </si>
  <si>
    <t>POUND</t>
  </si>
  <si>
    <t xml:space="preserve">We would really like to keep the 5# packaging if at all possible.      </t>
  </si>
  <si>
    <t xml:space="preserve">or Equal To </t>
  </si>
  <si>
    <t>Market</t>
  </si>
  <si>
    <t>MEAT, BEEF MEATBALLS</t>
  </si>
  <si>
    <t>Fully cooked, all meat, beef meatballs with seasoning.  CN labeled.</t>
  </si>
  <si>
    <t>01579</t>
  </si>
  <si>
    <t>ADVANCE PIERRE 10000075050 CN</t>
  </si>
  <si>
    <t xml:space="preserve">CN label 5meatballs = 2oz M/MA                                                                   </t>
  </si>
  <si>
    <t>PER SRV.</t>
  </si>
  <si>
    <t>MEAT, BEEF RAVIOLI, SCHOOL PACK</t>
  </si>
  <si>
    <t>Beef filled ravioli in meat sauce.</t>
  </si>
  <si>
    <t>19658</t>
  </si>
  <si>
    <t>Chef Boyardee 6414481080</t>
  </si>
  <si>
    <r>
      <rPr>
        <sz val="9"/>
        <color theme="1"/>
        <rFont val="Arial"/>
      </rPr>
      <t xml:space="preserve">8 pies provides 2 M/Ma, 3/8c veg.    </t>
    </r>
    <r>
      <rPr>
        <b/>
        <sz val="9"/>
        <color theme="1"/>
        <rFont val="Arial"/>
      </rPr>
      <t xml:space="preserve">                                                                                                    </t>
    </r>
  </si>
  <si>
    <t>(CN LABELED) or Equal To</t>
  </si>
  <si>
    <t>MEAT. BREAKFAST ON A STICK, TURKEY</t>
  </si>
  <si>
    <t>WG Original Pancake &amp; Turkey Sausage Breakfast Sticks</t>
  </si>
  <si>
    <t>60/2.51oz</t>
  </si>
  <si>
    <t>08934</t>
  </si>
  <si>
    <t>Jimmy Dean # 38215 or equal to</t>
  </si>
  <si>
    <t xml:space="preserve">Each 2.51z = 1M/1G                                                                </t>
  </si>
  <si>
    <t>Note:students do not like Foster Farms</t>
  </si>
  <si>
    <t>MEAT, CHEESE CREAM LOAF</t>
  </si>
  <si>
    <t xml:space="preserve">Cream cheese loaf                                                                                                                  </t>
  </si>
  <si>
    <t>3# LOAF</t>
  </si>
  <si>
    <t>39165</t>
  </si>
  <si>
    <t>MEAT, CHEESE PARMESAN</t>
  </si>
  <si>
    <t xml:space="preserve">Cheese grated 100% parmesan                                                                                                 </t>
  </si>
  <si>
    <t>5# BAG</t>
  </si>
  <si>
    <t>39135</t>
  </si>
  <si>
    <t>Distributor Choice- PACKER</t>
  </si>
  <si>
    <t>MEAT, CHEESE LASAGNA</t>
  </si>
  <si>
    <t xml:space="preserve">5 Cheese lasagna Rollup                                                                                                            </t>
  </si>
  <si>
    <t>110/4.30 oz</t>
  </si>
  <si>
    <t>04834</t>
  </si>
  <si>
    <t xml:space="preserve">Tasty Brands - # 00801WG or equal to </t>
  </si>
  <si>
    <t>CN: 1-4.30 ROLLUP = 2 M/MA, 1 GRAIN</t>
  </si>
  <si>
    <t>MEAT, CHEESE RAVIOLI</t>
  </si>
  <si>
    <t>Whole Grain Mini Cheese Ravioli - 221-2.17z srv-5each</t>
  </si>
  <si>
    <t>04840</t>
  </si>
  <si>
    <t xml:space="preserve">TASTY 00837WG </t>
  </si>
  <si>
    <t xml:space="preserve">CN Label 1oz M/MA  1/2oz Grain                          </t>
  </si>
  <si>
    <t>MEAT, CHEESE TORTELLINI</t>
  </si>
  <si>
    <r>
      <rPr>
        <sz val="9"/>
        <color theme="1"/>
        <rFont val="Arial"/>
      </rPr>
      <t>Whole grain ready to eat four cheese tortellini =211-2.27z srv cs(13 persrv)</t>
    </r>
    <r>
      <rPr>
        <b/>
        <sz val="9"/>
        <color theme="1"/>
        <rFont val="Arial"/>
      </rPr>
      <t xml:space="preserve">
</t>
    </r>
  </si>
  <si>
    <t>04842</t>
  </si>
  <si>
    <t xml:space="preserve">Tasty Brands - # 00830WG </t>
  </si>
  <si>
    <t xml:space="preserve">CN: 1-2.27 oz srv= 1 M/MA, 1 GRAIN         </t>
  </si>
  <si>
    <t>2/5#</t>
  </si>
  <si>
    <t>04813</t>
  </si>
  <si>
    <t>LOUISA - # 40272</t>
  </si>
  <si>
    <t xml:space="preserve">MEAT, CHICKEN, FILLET DILL </t>
  </si>
  <si>
    <t xml:space="preserve">Dill seasoned WG breaded boneless chicken breast fillet. </t>
  </si>
  <si>
    <t>4/5# BAGS</t>
  </si>
  <si>
    <t>Rich Chicks 13443</t>
  </si>
  <si>
    <t>1cs= 78/4.16 oz srv=2M/MA &amp; 1G</t>
  </si>
  <si>
    <t>MEAT, CHICKEN, DRUMSTICK, *USA*</t>
  </si>
  <si>
    <t>100% all natural Uncooked Jumbo Chicken Drumsticks</t>
  </si>
  <si>
    <t>02566</t>
  </si>
  <si>
    <t xml:space="preserve">Tyson #02566 or equal to </t>
  </si>
  <si>
    <t>approx 100 srv per 40# cs</t>
  </si>
  <si>
    <t xml:space="preserve">MEAT, CHICKEN, TENDERS SPICY </t>
  </si>
  <si>
    <t>Premium artisan spicy WG breaded chicken breast tenders</t>
  </si>
  <si>
    <t>Rich Chicks 43404</t>
  </si>
  <si>
    <t>1cs= 80/4.04 oz srv=2M/MA &amp; 1G</t>
  </si>
  <si>
    <t>MEAT, EGGS, FRESH</t>
  </si>
  <si>
    <t xml:space="preserve">EGGS *CTN* MEDIUM GRADE A                                                                                            </t>
  </si>
  <si>
    <t>15 DOZEN</t>
  </si>
  <si>
    <t>38985</t>
  </si>
  <si>
    <t>DISTRIBUTORS CHOICE -
PEARL VALLEY # 7310</t>
  </si>
  <si>
    <t>PER DZN</t>
  </si>
  <si>
    <t>MEAT, NUT, SUNFLOWER SEEDS</t>
  </si>
  <si>
    <r>
      <rPr>
        <sz val="9"/>
        <color rgb="FF000000"/>
        <rFont val="Arial"/>
      </rPr>
      <t xml:space="preserve">Sunflower Seeds Honey Roasted      </t>
    </r>
    <r>
      <rPr>
        <b/>
        <sz val="9"/>
        <color rgb="FF000000"/>
        <rFont val="Arial"/>
      </rPr>
      <t>CN: 1/1oz pack = 1M/MA</t>
    </r>
    <r>
      <rPr>
        <sz val="9"/>
        <color rgb="FF000000"/>
        <rFont val="Arial"/>
      </rPr>
      <t xml:space="preserve">        </t>
    </r>
  </si>
  <si>
    <t xml:space="preserve">150/1oz  </t>
  </si>
  <si>
    <t>30375</t>
  </si>
  <si>
    <t xml:space="preserve">AZAR # 7220210 OR EQUAL TO </t>
  </si>
  <si>
    <r>
      <rPr>
        <sz val="9"/>
        <color rgb="FF000000"/>
        <rFont val="Arial"/>
      </rPr>
      <t xml:space="preserve">Sunflower Seeds Roasted Salted        </t>
    </r>
    <r>
      <rPr>
        <b/>
        <sz val="9"/>
        <color rgb="FF000000"/>
        <rFont val="Arial"/>
      </rPr>
      <t>CN: 1/1oz pack = 1M/MA</t>
    </r>
    <r>
      <rPr>
        <sz val="9"/>
        <color rgb="FF000000"/>
        <rFont val="Arial"/>
      </rPr>
      <t xml:space="preserve">    </t>
    </r>
  </si>
  <si>
    <t>150/1oz</t>
  </si>
  <si>
    <t>30377</t>
  </si>
  <si>
    <t>AZAR # 7220010 OR EQUAL TO</t>
  </si>
  <si>
    <t>MEAT, PIZZA, PEPPORONI CALZONE</t>
  </si>
  <si>
    <t xml:space="preserve">Pepperoni and cheese calzone                            </t>
  </si>
  <si>
    <t>80/5 OZ</t>
  </si>
  <si>
    <t>05347</t>
  </si>
  <si>
    <t>S&amp;F Foods 211BC</t>
  </si>
  <si>
    <t>MEAT, PORK, BACON</t>
  </si>
  <si>
    <t xml:space="preserve">Bacon HRI slice  18/22            </t>
  </si>
  <si>
    <t>15# CS</t>
  </si>
  <si>
    <t>01080</t>
  </si>
  <si>
    <r>
      <rPr>
        <sz val="9"/>
        <color theme="1"/>
        <rFont val="Arial"/>
      </rPr>
      <t xml:space="preserve">Farmland - </t>
    </r>
    <r>
      <rPr>
        <strike/>
        <sz val="9"/>
        <color theme="1"/>
        <rFont val="Arial"/>
      </rPr>
      <t>123900</t>
    </r>
    <r>
      <rPr>
        <sz val="9"/>
        <color theme="1"/>
        <rFont val="Arial"/>
      </rPr>
      <t xml:space="preserve">  159717</t>
    </r>
  </si>
  <si>
    <t>MEAT, PORK HAM SLICED, LS</t>
  </si>
  <si>
    <t>Healthy Ones- Smoked Sliced L/Sodium VIRGINIA BRAND HAM</t>
  </si>
  <si>
    <t>6/2# PACKS</t>
  </si>
  <si>
    <t>02434</t>
  </si>
  <si>
    <t xml:space="preserve">ARMOUR-ECKRICH/HEALTHY - </t>
  </si>
  <si>
    <r>
      <rPr>
        <b/>
        <sz val="9"/>
        <color theme="1"/>
        <rFont val="Arial"/>
      </rPr>
      <t xml:space="preserve">Needing CN Label         </t>
    </r>
    <r>
      <rPr>
        <sz val="9"/>
        <color theme="1"/>
        <rFont val="Arial"/>
      </rPr>
      <t xml:space="preserve">                                    </t>
    </r>
  </si>
  <si>
    <t>30900-32588 or Equal To</t>
  </si>
  <si>
    <t>MEAT, PORK, SAUSAGE CRUMBLES</t>
  </si>
  <si>
    <t xml:space="preserve">Pre-cooked pork sausage crumbles for breakfast gravy, </t>
  </si>
  <si>
    <t xml:space="preserve">20# </t>
  </si>
  <si>
    <t>05431</t>
  </si>
  <si>
    <t>Burke- 55716 0115 or Equal To</t>
  </si>
  <si>
    <t>per lb</t>
  </si>
  <si>
    <t>MEAT, PORK, SAUSAGE LINK</t>
  </si>
  <si>
    <t>All Natural, Low Sodium 1oz pork sausage link.</t>
  </si>
  <si>
    <t>10#=160/1 OZ</t>
  </si>
  <si>
    <t>01098</t>
  </si>
  <si>
    <t>JONES-018505 or Equal To</t>
  </si>
  <si>
    <t>MEAT, PORK, SAUSAGE PATTY</t>
  </si>
  <si>
    <t>All Natural, Low Sodium 1oz pork sausage patty</t>
  </si>
  <si>
    <t>01318</t>
  </si>
  <si>
    <t>JONES-018755 or Equal To</t>
  </si>
  <si>
    <t>MEAT. TURKEY, BACON</t>
  </si>
  <si>
    <t>Turkey Bacon FC CN</t>
  </si>
  <si>
    <t>24# CAse</t>
  </si>
  <si>
    <t>BUTTERBALL - 2265589214</t>
  </si>
  <si>
    <t>268=2M/MA</t>
  </si>
  <si>
    <t>MEAT, TURKEY, FRANKS</t>
  </si>
  <si>
    <r>
      <rPr>
        <sz val="9"/>
        <color theme="1"/>
        <rFont val="Arial"/>
      </rPr>
      <t xml:space="preserve">Fully cooked 6" smoked turkey franks- </t>
    </r>
    <r>
      <rPr>
        <b/>
        <sz val="9"/>
        <color rgb="FFFF0000"/>
        <rFont val="Arial"/>
      </rPr>
      <t xml:space="preserve">300 MG OF SODIUM OR LESS,              </t>
    </r>
    <r>
      <rPr>
        <sz val="9"/>
        <color theme="1"/>
        <rFont val="Arial"/>
      </rPr>
      <t xml:space="preserve">          </t>
    </r>
  </si>
  <si>
    <t>2/5# cs</t>
  </si>
  <si>
    <t>02952</t>
  </si>
  <si>
    <t>PERDUE -  65669</t>
  </si>
  <si>
    <t xml:space="preserve">Less than 12 grams of fat per 2 oz. frank.  No added skin, no filler, no cereals, </t>
  </si>
  <si>
    <t xml:space="preserve">no artificial flavors or colors.  Will not turn green or brown when cooked.    </t>
  </si>
  <si>
    <t>CN labeled 2M/MA  80each</t>
  </si>
  <si>
    <t>MEAT. TURKEY, MEDALLIONS</t>
  </si>
  <si>
    <t>Turkey Tenderloin Medallions hatched, raised, and harvested in the USA</t>
  </si>
  <si>
    <t>133/3.6oz srv</t>
  </si>
  <si>
    <t>02470</t>
  </si>
  <si>
    <t>BUTTERBALL - 22655 89209</t>
  </si>
  <si>
    <t>3.6oz=2M/MA</t>
  </si>
  <si>
    <t>MEAT, TURKEY, THIGH ROAST</t>
  </si>
  <si>
    <t>Turkey Thigh Roast, fulley cooked, turkey thigh roast, CN labeled</t>
  </si>
  <si>
    <t>80/3.58oz</t>
  </si>
  <si>
    <t>02460</t>
  </si>
  <si>
    <t>BUTTERBALL - 22655 89204</t>
  </si>
  <si>
    <t>3.58oz=2M/MA</t>
  </si>
  <si>
    <t>MEAT, TURKEY, SMOKED SLICED, LS</t>
  </si>
  <si>
    <t>Healthy Ones- Smoked Sliced L/Sodium Turkey Breast</t>
  </si>
  <si>
    <t>02414</t>
  </si>
  <si>
    <t>ARMOUR-ECKRICH/HEALTHY - 2294</t>
  </si>
  <si>
    <t>MEAT, YOGURT GREEK, BULK</t>
  </si>
  <si>
    <t xml:space="preserve">YOGURT, GREEK HONEY VANILLA, BULK                         </t>
  </si>
  <si>
    <t>3/4#</t>
  </si>
  <si>
    <t>38730</t>
  </si>
  <si>
    <t>YOPLAIT GREEK YOGURT  - 41167000</t>
  </si>
  <si>
    <t xml:space="preserve">MEAT, YOGURT, PORTION PACKS                 </t>
  </si>
  <si>
    <t>Lowfat yogurt, meet National Yogurt Assoc criteria for live and active yogurt cultures.</t>
  </si>
  <si>
    <t>DANNON - Danimals/YOPLAIT or Equal To</t>
  </si>
  <si>
    <t>48/4Z</t>
  </si>
  <si>
    <t>38726</t>
  </si>
  <si>
    <t>STRAWBERRY - 2731</t>
  </si>
  <si>
    <t>38736</t>
  </si>
  <si>
    <t>STRAWBERRY BANANA - 2732</t>
  </si>
  <si>
    <t>38734</t>
  </si>
  <si>
    <t>VANILLA - 2733</t>
  </si>
  <si>
    <t xml:space="preserve">                                                                                 MEAT/MEAT ALTERNATIVES SUB-TOTAL</t>
  </si>
  <si>
    <t>GRAIN/BREADS</t>
  </si>
  <si>
    <t>BREAD, BAGEL, MINI STRAWBERRY</t>
  </si>
  <si>
    <t>Pillsbury strawberry mini bagels, individually wrapped, with cream cheese filling</t>
  </si>
  <si>
    <t>72/2.43 oz</t>
  </si>
  <si>
    <t>PILLSBURY or Equal To</t>
  </si>
  <si>
    <t>BREAD, BAGEL, MINI CINNAMON</t>
  </si>
  <si>
    <t>Pillsbury cinnamon mini bagels, individually wrapped, with cream cheese filling</t>
  </si>
  <si>
    <t>Strawberry Cream Cheese -384136</t>
  </si>
  <si>
    <t>Cinnamon Cream Cheese- 383993</t>
  </si>
  <si>
    <t xml:space="preserve">BREAD, BISCUIT DOUGH, SPLIT TOP </t>
  </si>
  <si>
    <t xml:space="preserve">Frozen, raw biscuit dough, easy split, southern style, lower sodium.  2.51oz  </t>
  </si>
  <si>
    <t xml:space="preserve"> 216/2.51oz</t>
  </si>
  <si>
    <t xml:space="preserve">Pillsbury # 10752 or Equal To </t>
  </si>
  <si>
    <t xml:space="preserve">(420mg sodium) Product Statement: 1-2.51oz biscuit = 2 oz Grain                </t>
  </si>
  <si>
    <t>BREAD, BREADSTICK, GARLIC, WG</t>
  </si>
  <si>
    <t>Wheat garlic breadsticks made with whole grain</t>
  </si>
  <si>
    <t>168/1.3Z</t>
  </si>
  <si>
    <t>MARZETTI # 15021</t>
  </si>
  <si>
    <t xml:space="preserve">1-36 gram breadstick=1oz grain equivalent                                             </t>
  </si>
  <si>
    <t xml:space="preserve"> or Equal To</t>
  </si>
  <si>
    <t>BREAD, BREAKFAST, FROZEN BAR, CIN TST CR</t>
  </si>
  <si>
    <t>Pillsbury frozen soft bar filled with cinnamon Neufchatel cheese, ind. Wrapped</t>
  </si>
  <si>
    <t>72/2.36oz</t>
  </si>
  <si>
    <t>PILLSBURY # 018000109781</t>
  </si>
  <si>
    <t xml:space="preserve">1-2.36oz bar= 2oz Grain Eq.                                                                 </t>
  </si>
  <si>
    <t>BREAD, BREAKFAST, FROZEN BAR, COCOA PUFFS</t>
  </si>
  <si>
    <t>Pillsbury frozen soft bar filled with chocolatey Neufchatel cheese, ind. Wrapped</t>
  </si>
  <si>
    <t>72/2.43oz</t>
  </si>
  <si>
    <t>PILLSBURY # 018000110329</t>
  </si>
  <si>
    <t xml:space="preserve">1-2.43oz bar= 2oz Grain Eq.                                                     </t>
  </si>
  <si>
    <t>BREAD, BRK, BREAKFAST BUN</t>
  </si>
  <si>
    <r>
      <rPr>
        <sz val="9"/>
        <color theme="1"/>
        <rFont val="Arial"/>
      </rPr>
      <t xml:space="preserve">Whole Grain, RF, Fortified IW Breakfast Bun,   </t>
    </r>
    <r>
      <rPr>
        <b/>
        <sz val="9"/>
        <color theme="1"/>
        <rFont val="Arial"/>
      </rPr>
      <t>1bun = 2oz grain equivalent</t>
    </r>
  </si>
  <si>
    <t>60/3oz.</t>
  </si>
  <si>
    <t>BAKE CRAFTERS 2003 or Equal To</t>
  </si>
  <si>
    <t>BREAD,  BRK, FRENCH TOAST STICKS</t>
  </si>
  <si>
    <t xml:space="preserve">Fully prepared and individually frozen whole grain batter dipped french toast sticks </t>
  </si>
  <si>
    <t xml:space="preserve">2/5# </t>
  </si>
  <si>
    <t>BAKE CRAFTERS # 442</t>
  </si>
  <si>
    <t xml:space="preserve">3 Stick = 2.25 oz Grain Equivalent                                                                       </t>
  </si>
  <si>
    <t>47.667-SRV OF 3</t>
  </si>
  <si>
    <t>3 PER SRV</t>
  </si>
  <si>
    <t>BREAD, BRK, MINI CINNIS</t>
  </si>
  <si>
    <t>WG Mini pull apart cinnamon rolls, cinnamon or cinnamon caramel filling on inside</t>
  </si>
  <si>
    <t>72/2.29 oz</t>
  </si>
  <si>
    <t>PILLSBURY   -33686-6</t>
  </si>
  <si>
    <t>BREAD, BRK, MINI CINNIS, CARAMEL</t>
  </si>
  <si>
    <t>for no mess eating, individually wrapped ovenable packages, pre-baked frozen.</t>
  </si>
  <si>
    <t>PILLSBURY - 13184-3</t>
  </si>
  <si>
    <t xml:space="preserve">1 Mini Cinni = 2oz Grain Equivalent                                                             </t>
  </si>
  <si>
    <t>BREAD, BRK, PANCAKES WG</t>
  </si>
  <si>
    <t xml:space="preserve">Fully prepared and individually frozen whole grain pancakes </t>
  </si>
  <si>
    <t>144/1.14 oz</t>
  </si>
  <si>
    <t>PINNACLE, AUNT JEMIMA- 43582</t>
  </si>
  <si>
    <t xml:space="preserve">1 pancake= 1 oz grain equivalent                                                </t>
  </si>
  <si>
    <t>2 @</t>
  </si>
  <si>
    <t>BREAD, BRK,  POPTART</t>
  </si>
  <si>
    <t xml:space="preserve">POPTART                                                                                      </t>
  </si>
  <si>
    <t xml:space="preserve">120/1CT </t>
  </si>
  <si>
    <t>Kellogg's or Equal To</t>
  </si>
  <si>
    <r>
      <rPr>
        <sz val="9"/>
        <color theme="1"/>
        <rFont val="Arial"/>
      </rPr>
      <t>Poptart made with WG frostedstrawberry,WG first ingredient =</t>
    </r>
    <r>
      <rPr>
        <b/>
        <sz val="9"/>
        <color theme="1"/>
        <rFont val="Arial"/>
      </rPr>
      <t>1oz grain equivalent</t>
    </r>
  </si>
  <si>
    <t>KELLOGG'S Strawberry- 55130</t>
  </si>
  <si>
    <r>
      <rPr>
        <sz val="9"/>
        <color theme="1"/>
        <rFont val="Arial"/>
      </rPr>
      <t>Poptart made with WG frosted fudge, WG first ingredient=</t>
    </r>
    <r>
      <rPr>
        <b/>
        <sz val="9"/>
        <color theme="1"/>
        <rFont val="Arial"/>
      </rPr>
      <t>1.25oz grain</t>
    </r>
    <r>
      <rPr>
        <sz val="9"/>
        <color theme="1"/>
        <rFont val="Arial"/>
      </rPr>
      <t xml:space="preserve">  </t>
    </r>
  </si>
  <si>
    <t>KELLOGG'S Chocolate - 12070</t>
  </si>
  <si>
    <r>
      <rPr>
        <sz val="9"/>
        <color theme="1"/>
        <rFont val="Arial"/>
      </rPr>
      <t>Poptart made with WG blueberry,WG first ingredent=</t>
    </r>
    <r>
      <rPr>
        <b/>
        <sz val="9"/>
        <color theme="1"/>
        <rFont val="Arial"/>
      </rPr>
      <t>1.25oz grain</t>
    </r>
    <r>
      <rPr>
        <sz val="9"/>
        <color theme="1"/>
        <rFont val="Arial"/>
      </rPr>
      <t xml:space="preserve"> </t>
    </r>
  </si>
  <si>
    <t>KELLOGG'S Blueberry- 17196</t>
  </si>
  <si>
    <t>BREAD, BRK, WAFFLES, WG</t>
  </si>
  <si>
    <t>Fully prepared and individually frozen whole grain waffle</t>
  </si>
  <si>
    <t>144/1.4oz</t>
  </si>
  <si>
    <t>CON AGRA/KRUSTEAZ # 40321</t>
  </si>
  <si>
    <t xml:space="preserve">2 waffles = 2.25 oz grain equivalent                                   </t>
  </si>
  <si>
    <t>BREAD, BRK, WAFFLES DUTCH, WG</t>
  </si>
  <si>
    <t>Fully prepared and individually frozen whole grain Dutch Waffles</t>
  </si>
  <si>
    <t>48/2.86Z=5"waf</t>
  </si>
  <si>
    <t>J&amp;J # 4521</t>
  </si>
  <si>
    <t xml:space="preserve">1 Dutch waffle = 2 oz grain equivalent                                                                    </t>
  </si>
  <si>
    <t>1 @</t>
  </si>
  <si>
    <t>BREAD, CEREAL BAR GRANOLA</t>
  </si>
  <si>
    <r>
      <rPr>
        <sz val="9"/>
        <color theme="1"/>
        <rFont val="Arial"/>
      </rPr>
      <t xml:space="preserve">Quaker Chewy Granola Bar Dark Chocolate Chunk </t>
    </r>
    <r>
      <rPr>
        <b/>
        <sz val="9"/>
        <color theme="1"/>
        <rFont val="Arial"/>
      </rPr>
      <t xml:space="preserve">CN:1.41oz=1G         </t>
    </r>
  </si>
  <si>
    <t>125/1.41oz</t>
  </si>
  <si>
    <t>PEPSICO 56587 or Equal to</t>
  </si>
  <si>
    <t>Case</t>
  </si>
  <si>
    <r>
      <rPr>
        <sz val="9"/>
        <color theme="1"/>
        <rFont val="Arial"/>
      </rPr>
      <t xml:space="preserve">Quaker Chewy Granola Bar Red. Sug. Cookies n' Creme </t>
    </r>
    <r>
      <rPr>
        <b/>
        <sz val="9"/>
        <color theme="1"/>
        <rFont val="Arial"/>
      </rPr>
      <t xml:space="preserve">CN:1.37oz=1G       </t>
    </r>
  </si>
  <si>
    <t>125/1.37oz</t>
  </si>
  <si>
    <t>PEPSICO 56586or Equal to</t>
  </si>
  <si>
    <t>BREAD, CEREAL BAR, WG, CHEWY</t>
  </si>
  <si>
    <t xml:space="preserve">Chewy cereal bar made with whole grain oats and rice no high fructose  </t>
  </si>
  <si>
    <t>96/1.34oz</t>
  </si>
  <si>
    <t>KELLOGGS-RICE KRISPY CONF 26542</t>
  </si>
  <si>
    <r>
      <rPr>
        <sz val="9"/>
        <color theme="1"/>
        <rFont val="Arial"/>
      </rPr>
      <t xml:space="preserve">corn syrup.  Contains 3 grams of Fiber   </t>
    </r>
    <r>
      <rPr>
        <b/>
        <sz val="9"/>
        <color theme="1"/>
        <rFont val="Arial"/>
      </rPr>
      <t xml:space="preserve"> 1 bar = 1 Grain Equivalent           </t>
    </r>
  </si>
  <si>
    <t>96/1.27oz</t>
  </si>
  <si>
    <t>KELLOGGS - RICE KRISPY CHOC CHIP 14567</t>
  </si>
  <si>
    <t>BREAD, SNACK RICE KRISPIE MINI</t>
  </si>
  <si>
    <t xml:space="preserve">RICE KRISPIE MINI SQR W/G                                                    </t>
  </si>
  <si>
    <t>600/.42Z</t>
  </si>
  <si>
    <t xml:space="preserve">KELLOGGS- MINI SQ # 14540 or equal to </t>
  </si>
  <si>
    <t xml:space="preserve">BREAD, SNACK RICE KRISPIE COCO MINI </t>
  </si>
  <si>
    <t xml:space="preserve">RICE KRISPIE COCO MINI W/G                                               </t>
  </si>
  <si>
    <t>KELLOGGS-MINI COCO - 18461 or Equal To</t>
  </si>
  <si>
    <t xml:space="preserve">BREAD, CEREAL BAR, WG, </t>
  </si>
  <si>
    <t>Individually wrapped Crunchy WG cereal bars</t>
  </si>
  <si>
    <t>108/1.48 OZ</t>
  </si>
  <si>
    <t>GENERAL MILLS - or Equal TO</t>
  </si>
  <si>
    <t>CRUNCHY, GLUTEN FREE</t>
  </si>
  <si>
    <r>
      <rPr>
        <sz val="9"/>
        <color theme="1"/>
        <rFont val="Arial"/>
      </rPr>
      <t xml:space="preserve"> 2pk </t>
    </r>
    <r>
      <rPr>
        <b/>
        <sz val="9"/>
        <color theme="1"/>
        <rFont val="Arial"/>
      </rPr>
      <t xml:space="preserve">Cereal Bar = 1.25 Grain Equivalent                                          </t>
    </r>
  </si>
  <si>
    <t>6/18/1.5Z</t>
  </si>
  <si>
    <t>Nature Valley - Oats 'N Honey - 33530</t>
  </si>
  <si>
    <t>Nature Valley - Peanut Butter - 33550</t>
  </si>
  <si>
    <t>BREAD, CEREAL BAR, WG</t>
  </si>
  <si>
    <t>GRANOLA BAKE BLUBRY/POM</t>
  </si>
  <si>
    <t>150 CT</t>
  </si>
  <si>
    <t>ES FOODS # 3325</t>
  </si>
  <si>
    <t>GRANOLA BAKE CHOC CHRY WG</t>
  </si>
  <si>
    <t>ES FOODS # 3388</t>
  </si>
  <si>
    <t>GRANOLA BAKE OAT/CRNBRY</t>
  </si>
  <si>
    <t>ES FOODS # 3301</t>
  </si>
  <si>
    <t>1 BAKED GRANOLA BAR = 1 OZ GRAIN</t>
  </si>
  <si>
    <t>BREAD, CEREAL BOWL PAK, WG</t>
  </si>
  <si>
    <t>Must HAVE minimum of 1 gram fiber per serving and whole grain listed</t>
  </si>
  <si>
    <t>96 EACH</t>
  </si>
  <si>
    <t>GENERAL MILLS - or Equal To</t>
  </si>
  <si>
    <t>as first ingredient.</t>
  </si>
  <si>
    <t>96/IND</t>
  </si>
  <si>
    <t>CINNAMON TOAST CRUNCH - 29444</t>
  </si>
  <si>
    <t>COCOA PUFFS - 31888</t>
  </si>
  <si>
    <t>HONEY CHEERIOS- 184470</t>
  </si>
  <si>
    <t>GOLDEN GRAHAMS - 11943</t>
  </si>
  <si>
    <t>LUCKY CHARMS - 31917</t>
  </si>
  <si>
    <t>REESE'S PUFFS - 31919</t>
  </si>
  <si>
    <t>BREAD, CINNAMON ROLL, WG</t>
  </si>
  <si>
    <t>Whole grain freezer to oven cinnamon rolls</t>
  </si>
  <si>
    <t>100/2.7oz</t>
  </si>
  <si>
    <t>Pillsbury # 11111 or Equal To</t>
  </si>
  <si>
    <r>
      <rPr>
        <sz val="9"/>
        <color theme="1"/>
        <rFont val="Arial"/>
      </rPr>
      <t>1-2.7oz cinnamon roll=2oz Grain Equivalent</t>
    </r>
    <r>
      <rPr>
        <b/>
        <sz val="9"/>
        <color theme="1"/>
        <rFont val="Arial"/>
      </rPr>
      <t xml:space="preserve">             </t>
    </r>
    <r>
      <rPr>
        <sz val="9"/>
        <color theme="1"/>
        <rFont val="Arial"/>
      </rPr>
      <t xml:space="preserve">   </t>
    </r>
  </si>
  <si>
    <t>BREAD, CHEEZ-IT</t>
  </si>
  <si>
    <t xml:space="preserve">Baked snack cheese cracker WG            </t>
  </si>
  <si>
    <t>175/.75 oz</t>
  </si>
  <si>
    <t>KELLOGGS - 79263 or Equal To</t>
  </si>
  <si>
    <t>BREAD, COOKIE DOUGH WG, FROZEN</t>
  </si>
  <si>
    <t>1.0 oz BeneFit Cookie Made with 51% Whole Grain</t>
  </si>
  <si>
    <t>384/1 OZ</t>
  </si>
  <si>
    <t>READI BAKE Benefit R/F, WG</t>
  </si>
  <si>
    <t>384/1Z</t>
  </si>
  <si>
    <t>Chocolate Chip - 04911</t>
  </si>
  <si>
    <t>Double Chocolate Chip - 04914</t>
  </si>
  <si>
    <t>BREAD, COOKIE, WGR MINI CHOC CHIP BAGS</t>
  </si>
  <si>
    <t>Grandma's WGR mini chocolate chip cookies - 1.22 oz bag</t>
  </si>
  <si>
    <t>80/1.22 OZ</t>
  </si>
  <si>
    <t>PEPSICO/FRITO LAY GRANDMA'S</t>
  </si>
  <si>
    <t xml:space="preserve">CN 1-1.22oz bag = 1oz grain                                                             </t>
  </si>
  <si>
    <t>#66154 or Equal To</t>
  </si>
  <si>
    <t>.</t>
  </si>
  <si>
    <t>BREAD, COOKIE, WGR, CONFETTI FILLED</t>
  </si>
  <si>
    <t>Whole grain rich indv. wrapped, Confettie cake filled cookie w/frosting</t>
  </si>
  <si>
    <t>120/1.7oz</t>
  </si>
  <si>
    <t>RICH'S # 08202</t>
  </si>
  <si>
    <t xml:space="preserve">1-1.7oz cookie= 1oz grain                                                                   </t>
  </si>
  <si>
    <t>BREAD, COOKIE, WGR, TRPL CHOC FILLED</t>
  </si>
  <si>
    <t>Whole grain rich indv. wrapped, triple choc. Filled cookie made w/Hershey's Chocolate</t>
  </si>
  <si>
    <t>RICH'S # 03593</t>
  </si>
  <si>
    <t>BREAD, CRACKERS, FISH SHAPED</t>
  </si>
  <si>
    <t xml:space="preserve">WG Fish shaped flavored baked bite size crackers.           </t>
  </si>
  <si>
    <t>300/.75 oz</t>
  </si>
  <si>
    <t>PEPPERIDGE FARMS CHED.- 18105</t>
  </si>
  <si>
    <t xml:space="preserve">Must equal 1 grain/bread serving and be 51% WG      </t>
  </si>
  <si>
    <t>PEPPERIDGE FARMS PRET- 14396</t>
  </si>
  <si>
    <t>BREAD, CRACKERS, GRAHAM, MINIS</t>
  </si>
  <si>
    <t xml:space="preserve">Graham Crackers made with real honey, bite-size square small crackers. Each 30 gram serving contains 10 grams of whole grain and no high fructose corn syrup. </t>
  </si>
  <si>
    <t>72/1.06 oz</t>
  </si>
  <si>
    <t xml:space="preserve">NABISCO # 10019320001663
</t>
  </si>
  <si>
    <t>BREAD, CRACKERS, GRAHAM, TIGER BITES, CHOC</t>
  </si>
  <si>
    <t xml:space="preserve">Kellogg's® Tiger Bites Choc Graham Crackers </t>
  </si>
  <si>
    <t>150/1Z</t>
  </si>
  <si>
    <t xml:space="preserve">KELLOGGS- 30100-40239
</t>
  </si>
  <si>
    <t xml:space="preserve">1 pack = 1 grain equivalent                          </t>
  </si>
  <si>
    <t>BREAD, CRACKERS, GRAHAM, TIGER BITES, ORIGINAL</t>
  </si>
  <si>
    <t>Kellogg's® Tiger Bites Original Graham Crackers</t>
  </si>
  <si>
    <t xml:space="preserve">KELLOGGS- 30100-40213
</t>
  </si>
  <si>
    <t>BREAD, CRACKERS, CAPTAINS WAFERS</t>
  </si>
  <si>
    <t xml:space="preserve">Pre-packaged, single serve Captain's Wafers </t>
  </si>
  <si>
    <t>500/2ct</t>
  </si>
  <si>
    <t>LANCE - 107762 or Equal To</t>
  </si>
  <si>
    <r>
      <rPr>
        <b/>
        <sz val="9"/>
        <color rgb="FFFF0000"/>
        <rFont val="Arial"/>
      </rPr>
      <t xml:space="preserve">2 packages/4crackers =  .05z grain equivalent?    </t>
    </r>
    <r>
      <rPr>
        <sz val="9"/>
        <color rgb="FFFF0000"/>
        <rFont val="Arial"/>
      </rPr>
      <t xml:space="preserve">  </t>
    </r>
    <r>
      <rPr>
        <sz val="9"/>
        <color theme="1"/>
        <rFont val="Arial"/>
      </rPr>
      <t xml:space="preserve">            </t>
    </r>
  </si>
  <si>
    <t>available for shipment July 2016</t>
  </si>
  <si>
    <t>2pks each</t>
  </si>
  <si>
    <t>BREAD, GARLIC TOAST WG</t>
  </si>
  <si>
    <t>B4S 1" Whole Grain Garlic Toast</t>
  </si>
  <si>
    <t>120/1.3oz</t>
  </si>
  <si>
    <t>BAKECRAFTER or Equal To</t>
  </si>
  <si>
    <t xml:space="preserve">1-1.2oz slice=1G equivalent                                                  </t>
  </si>
  <si>
    <t>#1605</t>
  </si>
  <si>
    <t>BREAD, DONUT, LONG JOHN</t>
  </si>
  <si>
    <t xml:space="preserve">Donut Long John RTI W/G                                                                        </t>
  </si>
  <si>
    <t>96/2oz</t>
  </si>
  <si>
    <t>BAKER BOY # 25232</t>
  </si>
  <si>
    <t>BREAD, DONUT, MINI CAKE</t>
  </si>
  <si>
    <t xml:space="preserve">Donut Mini Cake - Cinnamon Sugar                    </t>
  </si>
  <si>
    <t>144/.5 OZ OR</t>
  </si>
  <si>
    <t>BAKER BOY # 35674</t>
  </si>
  <si>
    <t>48 SRV OF 3</t>
  </si>
  <si>
    <t>BREAD, MUFFIN I/W 3.6</t>
  </si>
  <si>
    <t xml:space="preserve">Muffin, WG, Blueberry, I/W 3.6OZ                                                         </t>
  </si>
  <si>
    <t>48/3.6oz</t>
  </si>
  <si>
    <t>SMART CHOICE-#06661 or Equal To</t>
  </si>
  <si>
    <t xml:space="preserve">Muff, WG, Choclat Chip, IW, 3.6oz                                                        </t>
  </si>
  <si>
    <t>SMART CHOICE - # 06670 or Equal To</t>
  </si>
  <si>
    <t>BREAD, RICE VEGETABLE FRIED</t>
  </si>
  <si>
    <t>WG Vegetable Fried Brown Rice</t>
  </si>
  <si>
    <t xml:space="preserve">30.69# </t>
  </si>
  <si>
    <t>MINH - 69074 or Equal To</t>
  </si>
  <si>
    <r>
      <rPr>
        <sz val="9"/>
        <color theme="1"/>
        <rFont val="Arial"/>
      </rPr>
      <t xml:space="preserve"> 84/5.9oz=2 Grain and 1/4c veg.      </t>
    </r>
    <r>
      <rPr>
        <b/>
        <sz val="9"/>
        <color theme="1"/>
        <rFont val="Arial"/>
      </rPr>
      <t>6/5.163# packs</t>
    </r>
  </si>
  <si>
    <t>5.9z srv.</t>
  </si>
  <si>
    <t>BREAD, ROLL DOUGH 51% WG</t>
  </si>
  <si>
    <r>
      <rPr>
        <sz val="9"/>
        <color theme="1"/>
        <rFont val="Arial"/>
      </rPr>
      <t xml:space="preserve">Bridgford honey wheat roll dough 51% flour from W/G, layer pack  </t>
    </r>
    <r>
      <rPr>
        <b/>
        <sz val="9"/>
        <color theme="1"/>
        <rFont val="Arial"/>
      </rPr>
      <t>2oz Grain</t>
    </r>
  </si>
  <si>
    <t>180/2oz</t>
  </si>
  <si>
    <t>Bridgford # 6735</t>
  </si>
  <si>
    <t>BREAD, Snack, Chex Mix</t>
  </si>
  <si>
    <r>
      <rPr>
        <sz val="9"/>
        <color theme="1"/>
        <rFont val="Arial"/>
      </rPr>
      <t xml:space="preserve">Simply Chex mixes, WG,   </t>
    </r>
    <r>
      <rPr>
        <b/>
        <sz val="9"/>
        <color theme="1"/>
        <rFont val="Arial"/>
      </rPr>
      <t>1 bag = 1 Grain Equivalent</t>
    </r>
  </si>
  <si>
    <t>GENERAL MILLS- or Equal To</t>
  </si>
  <si>
    <t>60/1.03Z</t>
  </si>
  <si>
    <t>Chocolate Carml - 16000319332</t>
  </si>
  <si>
    <t>Strawberry Yogurt - 16000319370</t>
  </si>
  <si>
    <t>BREAD, SNACKS, PRETZEL</t>
  </si>
  <si>
    <r>
      <rPr>
        <sz val="9"/>
        <color theme="1"/>
        <rFont val="Arial"/>
      </rPr>
      <t xml:space="preserve">1oz 51% Whole Grain Baked Pretzel Mini     </t>
    </r>
    <r>
      <rPr>
        <b/>
        <sz val="9"/>
        <color theme="1"/>
        <rFont val="Arial"/>
      </rPr>
      <t>CN 1oz=1 Grain</t>
    </r>
    <r>
      <rPr>
        <sz val="9"/>
        <color theme="1"/>
        <rFont val="Arial"/>
      </rPr>
      <t xml:space="preserve">                                </t>
    </r>
  </si>
  <si>
    <t>200/1OZ</t>
  </si>
  <si>
    <t>J&amp;J SNACK FOODS#30113 or Equal To</t>
  </si>
  <si>
    <t xml:space="preserve">BREAD, SNACKS, CHIP CORN </t>
  </si>
  <si>
    <t>Corn chip bulk pack original</t>
  </si>
  <si>
    <t>8/16 OZ</t>
  </si>
  <si>
    <t>FRITO-LAY INC 12248</t>
  </si>
  <si>
    <t xml:space="preserve">1/2 cup = 1oz grain equivalent- Aprox 20 srv per bag - 160 per cs.  </t>
  </si>
  <si>
    <t xml:space="preserve">BREAD, SNACKS, CHIP TORTILLA </t>
  </si>
  <si>
    <t>Chip Tortilla round white salted, made w/100% whole grain corn.</t>
  </si>
  <si>
    <t>104/.875oz</t>
  </si>
  <si>
    <t>Tostitos - 18792 or Equal To</t>
  </si>
  <si>
    <t xml:space="preserve">1bag  tortilla chips = 1.25 oz grain equivalent          </t>
  </si>
  <si>
    <t>Per Bag</t>
  </si>
  <si>
    <t xml:space="preserve">8/2# </t>
  </si>
  <si>
    <t>Azteca 20084 or Equal To</t>
  </si>
  <si>
    <t xml:space="preserve">10-12 chips or 1oz chips = 1 oz grain equivalent    </t>
  </si>
  <si>
    <t>BREAD, SNACKS, CHIP SUN</t>
  </si>
  <si>
    <t xml:space="preserve">Sunchips Multigrain Snacks - made with whole corn   </t>
  </si>
  <si>
    <t>104/1OZ BG</t>
  </si>
  <si>
    <t>SUNCHIPS - HAVEST CHEDDAR -11152</t>
  </si>
  <si>
    <t xml:space="preserve">EACH 1 OZ BAG= 1.25 OZ GRAIN SRVING              </t>
  </si>
  <si>
    <t>SUNCHIPS - GARDEN SALSA - 36445</t>
  </si>
  <si>
    <t>BREAD, SNACKS, WHEAT THINS</t>
  </si>
  <si>
    <r>
      <rPr>
        <sz val="9"/>
        <color theme="1"/>
        <rFont val="Arial"/>
      </rPr>
      <t xml:space="preserve">Wheat Thins single serve bag - </t>
    </r>
    <r>
      <rPr>
        <b/>
        <sz val="9"/>
        <color theme="1"/>
        <rFont val="Arial"/>
      </rPr>
      <t xml:space="preserve">Each 1.75z bg = 2.5z grain    </t>
    </r>
  </si>
  <si>
    <t>72/1.75 BG</t>
  </si>
  <si>
    <t>NABISCO - 00798 or Equal To</t>
  </si>
  <si>
    <t>BREAD, SNACKS, CHEETOS</t>
  </si>
  <si>
    <r>
      <rPr>
        <sz val="9"/>
        <color theme="1"/>
        <rFont val="Arial"/>
      </rPr>
      <t xml:space="preserve">Cheetos Fantastix WG Chili Cheese      </t>
    </r>
    <r>
      <rPr>
        <b/>
        <sz val="9"/>
        <color theme="1"/>
        <rFont val="Arial"/>
      </rPr>
      <t xml:space="preserve">     1- 1 oz bag=1.25 oz grain                     </t>
    </r>
    <r>
      <rPr>
        <sz val="9"/>
        <color theme="1"/>
        <rFont val="Arial"/>
      </rPr>
      <t xml:space="preserve">                         </t>
    </r>
  </si>
  <si>
    <t>104/1oz</t>
  </si>
  <si>
    <t>PEPSICO Cheetos # 36098 or Equal To</t>
  </si>
  <si>
    <r>
      <rPr>
        <sz val="9"/>
        <color theme="1"/>
        <rFont val="Arial"/>
      </rPr>
      <t xml:space="preserve">Cheetos Fantastix WG Hot                          </t>
    </r>
    <r>
      <rPr>
        <b/>
        <sz val="9"/>
        <color theme="1"/>
        <rFont val="Arial"/>
      </rPr>
      <t>1- 1 oz bag=1.25 oz grain</t>
    </r>
  </si>
  <si>
    <t>PEPSICO Cheetos # 43578 or Equal To</t>
  </si>
  <si>
    <r>
      <rPr>
        <sz val="9"/>
        <color theme="1"/>
        <rFont val="Arial"/>
      </rPr>
      <t>Cheetos Baked WG Crunchy</t>
    </r>
    <r>
      <rPr>
        <b/>
        <sz val="9"/>
        <color theme="1"/>
        <rFont val="Arial"/>
      </rPr>
      <t xml:space="preserve">                       1- .875 oz bag=1.25 oz grain</t>
    </r>
  </si>
  <si>
    <t>PEPSICO Cheetos # 62933 or Equal To</t>
  </si>
  <si>
    <r>
      <rPr>
        <sz val="9"/>
        <color theme="1"/>
        <rFont val="Arial"/>
      </rPr>
      <t xml:space="preserve">Cheetos Baked WG Crunchy Hot                </t>
    </r>
    <r>
      <rPr>
        <b/>
        <sz val="9"/>
        <color theme="1"/>
        <rFont val="Arial"/>
      </rPr>
      <t xml:space="preserve"> 1- .875 oz bag=1.25 oz grain</t>
    </r>
  </si>
  <si>
    <t>104/IND</t>
  </si>
  <si>
    <t>PEPSICO Cheetos # 62984 or Equal To</t>
  </si>
  <si>
    <r>
      <rPr>
        <sz val="9"/>
        <color theme="1"/>
        <rFont val="Arial"/>
      </rPr>
      <t xml:space="preserve">Cheetos RF WG Puff                               </t>
    </r>
    <r>
      <rPr>
        <b/>
        <sz val="9"/>
        <color theme="1"/>
        <rFont val="Arial"/>
      </rPr>
      <t xml:space="preserve">     1- .7 oz bag=1 oz grain</t>
    </r>
  </si>
  <si>
    <t>72/.7Z</t>
  </si>
  <si>
    <t>PEPSICO Cheetos # 21910 or Equal To</t>
  </si>
  <si>
    <t>BREAD, SNACKS, DORITOS</t>
  </si>
  <si>
    <r>
      <rPr>
        <sz val="9"/>
        <color theme="1"/>
        <rFont val="Arial"/>
      </rPr>
      <t xml:space="preserve">Doritos Reduced Fat Tortilla Chips Nacho Cheese            </t>
    </r>
    <r>
      <rPr>
        <b/>
        <sz val="9"/>
        <color theme="1"/>
        <rFont val="Arial"/>
      </rPr>
      <t>1oz bag=1.5 oz grain</t>
    </r>
  </si>
  <si>
    <t>72/1oz</t>
  </si>
  <si>
    <t>PEPSICO Doritos RF Nacho # 31748</t>
  </si>
  <si>
    <r>
      <rPr>
        <sz val="9"/>
        <color theme="1"/>
        <rFont val="Arial"/>
      </rPr>
      <t xml:space="preserve">Doritos Reduced Fat Tortilla Chips Cool Ranch </t>
    </r>
    <r>
      <rPr>
        <b/>
        <sz val="9"/>
        <color theme="1"/>
        <rFont val="Arial"/>
      </rPr>
      <t xml:space="preserve">                1oz bag=1.5 oz grain  </t>
    </r>
  </si>
  <si>
    <t>PEPSICO Doritos RF Cool Ranch # 36096</t>
  </si>
  <si>
    <r>
      <rPr>
        <sz val="9"/>
        <color theme="1"/>
        <rFont val="Arial"/>
      </rPr>
      <t xml:space="preserve">Doritos Reduced Fat Tortilla Chips Spicy Sweet Chili         </t>
    </r>
    <r>
      <rPr>
        <b/>
        <sz val="9"/>
        <color theme="1"/>
        <rFont val="Arial"/>
      </rPr>
      <t>1oz bag=1.5 oz grain</t>
    </r>
  </si>
  <si>
    <t>PEPSICO Doritos RF Spicy Swt Chili #49093</t>
  </si>
  <si>
    <r>
      <rPr>
        <sz val="9"/>
        <color theme="1"/>
        <rFont val="Arial"/>
      </rPr>
      <t xml:space="preserve">Funyuns Baked Not Fried Onion Flavored Rings                </t>
    </r>
    <r>
      <rPr>
        <b/>
        <sz val="9"/>
        <color theme="1"/>
        <rFont val="Arial"/>
      </rPr>
      <t>.75 oz =1oz grain</t>
    </r>
  </si>
  <si>
    <t>104/.75 oz</t>
  </si>
  <si>
    <t>PEPSICO Funyuns # 66689</t>
  </si>
  <si>
    <t>BREAD, TORTILLA ULTRAGRAIN</t>
  </si>
  <si>
    <r>
      <rPr>
        <sz val="9"/>
        <color theme="1"/>
        <rFont val="Arial"/>
      </rPr>
      <t xml:space="preserve">Tortilla ultragrain flour 9" </t>
    </r>
    <r>
      <rPr>
        <b/>
        <sz val="9"/>
        <color theme="1"/>
        <rFont val="Arial"/>
      </rPr>
      <t xml:space="preserve">                                                                     </t>
    </r>
  </si>
  <si>
    <t>16/12CT-192@</t>
  </si>
  <si>
    <t xml:space="preserve">AZTECA-06909 or Equal To </t>
  </si>
  <si>
    <t xml:space="preserve">1 tortilla = 2oz grain equivalent                                </t>
  </si>
  <si>
    <t>BREAD, SHELL TACO YELLOW, WG</t>
  </si>
  <si>
    <t xml:space="preserve">6" Whole Grain Corn Taco Shells, </t>
  </si>
  <si>
    <t>200/6"</t>
  </si>
  <si>
    <t xml:space="preserve">MEXICAN/TYSON- 10248500621 </t>
  </si>
  <si>
    <t xml:space="preserve">1 shell = 1 oz  grain equivalent?                                                </t>
  </si>
  <si>
    <t>BREAD, UBR</t>
  </si>
  <si>
    <t xml:space="preserve">UBR- The ultimnate breakfast round Oatmeal Chocolate Chip </t>
  </si>
  <si>
    <t>140/2.5oz</t>
  </si>
  <si>
    <t>UBR - OATMEAL CHOC CHIP- 13709</t>
  </si>
  <si>
    <t xml:space="preserve">1 brk round = 2oz grain                                                                           </t>
  </si>
  <si>
    <t>BREAD, ULTRA LOCO BREAD</t>
  </si>
  <si>
    <r>
      <rPr>
        <sz val="9"/>
        <color theme="1"/>
        <rFont val="Arial"/>
      </rPr>
      <t xml:space="preserve">Whole Grain Premium Style Gordita Bread   </t>
    </r>
    <r>
      <rPr>
        <b/>
        <sz val="9"/>
        <color theme="1"/>
        <rFont val="Arial"/>
      </rPr>
      <t>12/12CT-1.8oz each</t>
    </r>
  </si>
  <si>
    <t>12/12CT</t>
  </si>
  <si>
    <t>FATHER'S TABLE-ROUND - 01188</t>
  </si>
  <si>
    <t xml:space="preserve">1 gordita shell = 2 oz grain equivalent                    </t>
  </si>
  <si>
    <t>BREAD, ENGLISH MUFFIN</t>
  </si>
  <si>
    <t>English Muffin WG Sliced</t>
  </si>
  <si>
    <t xml:space="preserve">12/8CT=96 </t>
  </si>
  <si>
    <t>THOMAS</t>
  </si>
  <si>
    <t xml:space="preserve">1-2.3oz English Muffin = 2 oz Grain Equivalent                                     </t>
  </si>
  <si>
    <t>BREAD, DUMPLING, SPAETZLE</t>
  </si>
  <si>
    <t xml:space="preserve">Spaetzle Dumplings - traditional German dumplings </t>
  </si>
  <si>
    <t>MARZETTI # 41308 22001</t>
  </si>
  <si>
    <t xml:space="preserve">                                                                                                       </t>
  </si>
  <si>
    <t>BREAD, PASTA, EGG NOODLE CURLY</t>
  </si>
  <si>
    <t xml:space="preserve">Egg noodle Medium 1/4" curly                                </t>
  </si>
  <si>
    <t>ZEREGA-CORTONA # 81227</t>
  </si>
  <si>
    <t>BREAD, PASTA, SHELLS MEDIUM</t>
  </si>
  <si>
    <t xml:space="preserve">Shells Medium                                                      </t>
  </si>
  <si>
    <t>2/10#</t>
  </si>
  <si>
    <t>ZEREGA-CORTONA # 81217</t>
  </si>
  <si>
    <t>BREAD, PASTA, PENNE RIGATE</t>
  </si>
  <si>
    <t xml:space="preserve">Penne Rigate                                                  </t>
  </si>
  <si>
    <t>ZEREGA-CORTONA # 81213</t>
  </si>
  <si>
    <t>BREAD, RICE INSTANT</t>
  </si>
  <si>
    <t xml:space="preserve">Instant white rice, long grain, enriched, precooked           </t>
  </si>
  <si>
    <t>72z</t>
  </si>
  <si>
    <t>MINUTE # 30519</t>
  </si>
  <si>
    <t>BREAD, RICE KRISPIES CEREAL BULK</t>
  </si>
  <si>
    <t>Cereal Rice Krispies Bulk</t>
  </si>
  <si>
    <t>4/35z</t>
  </si>
  <si>
    <t>#76242 - DISTRIBUTORS CHOICE</t>
  </si>
  <si>
    <t xml:space="preserve">                                                                                 GRAIN/BREAD SUB-TOTAL</t>
  </si>
  <si>
    <t>FRUIT DRY/FROZEN *USA on everything possible*</t>
  </si>
  <si>
    <t>FRUIT, FRUIT SNACKS</t>
  </si>
  <si>
    <t xml:space="preserve">Welch's Berries 'n Cherries                 </t>
  </si>
  <si>
    <t>144/1.55Z</t>
  </si>
  <si>
    <t>WELCH'S -14492 or Equal to</t>
  </si>
  <si>
    <t xml:space="preserve">Welch's Strawberry                               </t>
  </si>
  <si>
    <t>WELCH'S14496 or Equal to</t>
  </si>
  <si>
    <t>FRUIT, DRY, APPLESAUCE</t>
  </si>
  <si>
    <t>Applesauce unsweetened bulk pack.</t>
  </si>
  <si>
    <t xml:space="preserve">DISTRIBUTOR'S CHIOCE-- </t>
  </si>
  <si>
    <t xml:space="preserve">                                   </t>
  </si>
  <si>
    <t>KNOUSE/SUNSOURCE ESSENTIALS</t>
  </si>
  <si>
    <t>FRUIT, DRY, APPLESAUCE CUP</t>
  </si>
  <si>
    <t xml:space="preserve">Shelf stable applesauce cups must provide ½ cup fruit equivalent under the NSLP guidelines. Individual servings must be a minimum of 4.5 oz net weight. Cups must be shelf stable in dry storage for 18 months. Must be made in a nut-free facility. Flavors to include Original, Cinnamon, Strawberry, Strawberry Banana, Blue Raspberry, Mixed Fruit, Watermelon, Cherry, Blueberry, Birthday Cake, and Sour Apple. Sweetened with real sugar. Product contains zero grams fat, 100% Vitamin C and must not contain HFCS. Made with 100% domestically grown fruit. </t>
  </si>
  <si>
    <t>96/4.5Z</t>
  </si>
  <si>
    <t>Acceptable Brand: National Food Group/Zee Zees or equal to.</t>
  </si>
  <si>
    <t>NATLFD - Cinnamon A1410</t>
  </si>
  <si>
    <t>NATLFD - Original A3500</t>
  </si>
  <si>
    <r>
      <rPr>
        <sz val="9"/>
        <color rgb="FF282828"/>
        <rFont val="Arial"/>
      </rPr>
      <t>NATLFD - Rock'n Blue Raspberry A3530</t>
    </r>
    <r>
      <rPr>
        <b/>
        <sz val="9"/>
        <color rgb="FF282828"/>
        <rFont val="Arial"/>
      </rPr>
      <t>UN</t>
    </r>
  </si>
  <si>
    <t>NATLFD - Super Sour Apple A3540</t>
  </si>
  <si>
    <t>NATLFD - Strawberry A1490</t>
  </si>
  <si>
    <t>NATLFD - Cherry A1525</t>
  </si>
  <si>
    <t>NATLFD -Mango/ Peach A3810</t>
  </si>
  <si>
    <t>NATLFD -Strawberry/ Banana A3700</t>
  </si>
  <si>
    <t>NATLFD - Watermelon A3510UN</t>
  </si>
  <si>
    <t>FRUIT, DRY, APPLES SLICED</t>
  </si>
  <si>
    <t>APPLES SLICED, WATER PACKED 6.5#- USA</t>
  </si>
  <si>
    <t>BURNETTE/ SUNSOURCE MERIT- 00038</t>
  </si>
  <si>
    <t xml:space="preserve">FRUIT, DRY, CRANBERRIES IND. </t>
  </si>
  <si>
    <t xml:space="preserve">Cranberries, Dried Cranberries - Strawberry     </t>
  </si>
  <si>
    <t>200/1.16Z</t>
  </si>
  <si>
    <t xml:space="preserve">Ocean Spray - 23445 or equal to </t>
  </si>
  <si>
    <t xml:space="preserve">Cranberries, Dried Cranberries - Cherry      </t>
  </si>
  <si>
    <t xml:space="preserve">Ocean Spray - 23444 or equal to </t>
  </si>
  <si>
    <t xml:space="preserve">Cranberries, Dried Cranberries - Original                 </t>
  </si>
  <si>
    <t>na</t>
  </si>
  <si>
    <t xml:space="preserve">Ocean Spray - 23446 or equal to </t>
  </si>
  <si>
    <t>FRUIT, DRY, CHERRIES MARASCHINO</t>
  </si>
  <si>
    <r>
      <rPr>
        <sz val="9"/>
        <color theme="1"/>
        <rFont val="Arial"/>
      </rPr>
      <t>Maraschino Cherries-</t>
    </r>
    <r>
      <rPr>
        <b/>
        <sz val="9"/>
        <color theme="1"/>
        <rFont val="Arial"/>
      </rPr>
      <t xml:space="preserve">4# 10oz </t>
    </r>
  </si>
  <si>
    <t>.5 GAL</t>
  </si>
  <si>
    <t>SENECA FOODS # 8642 or Equal to</t>
  </si>
  <si>
    <t>CONT.</t>
  </si>
  <si>
    <t>FRUIT, DRY, FRUIT COCKTAIL</t>
  </si>
  <si>
    <t xml:space="preserve">Fruit cocktail in juice.*USA*            </t>
  </si>
  <si>
    <t xml:space="preserve">6/#10
</t>
  </si>
  <si>
    <t xml:space="preserve">SOUNSOURCE MERIT #00105 or Equal To
</t>
  </si>
  <si>
    <t>FRUIT, DRY, 100% JUICE ASEPTIC</t>
  </si>
  <si>
    <t xml:space="preserve">100% Juice Boxes - all natural shelf stable juices, portion controlled, straw included </t>
  </si>
  <si>
    <t>DRAGON PUNCH</t>
  </si>
  <si>
    <t>44/4.23Z</t>
  </si>
  <si>
    <t>71103</t>
  </si>
  <si>
    <t>Ardmor Juice # 62009</t>
  </si>
  <si>
    <t>FRUIT, DRY, 100% JUICE SPARKLE</t>
  </si>
  <si>
    <t>100% Fruit juice made with filtered sparkling water</t>
  </si>
  <si>
    <t>24/8Z</t>
  </si>
  <si>
    <t>ENVY - FRUIT PUNCH # 2015</t>
  </si>
  <si>
    <t>ENVY BRAND OR EQUAL TO</t>
  </si>
  <si>
    <t>ENVY - APPLE # 2008</t>
  </si>
  <si>
    <t>PACK:24/8OZ</t>
  </si>
  <si>
    <t>ENVY - STRAWBERRY KIWI # 2022</t>
  </si>
  <si>
    <t>ENVY-TROPICAL ORANGE # 2077</t>
  </si>
  <si>
    <t>ENVY- ACAI BERRY # 2039</t>
  </si>
  <si>
    <t>24/8.4 oz</t>
  </si>
  <si>
    <t>PEPSOCO - IZZY BRAND OR EQUAL TO</t>
  </si>
  <si>
    <t xml:space="preserve">IZZY BRAND OR EQUAL TO </t>
  </si>
  <si>
    <t>PEPSICO -IZZY CHERRY LIME # 01084</t>
  </si>
  <si>
    <t>MS/HS approved</t>
  </si>
  <si>
    <t>PEPSICO -IZZY PEACH # 01052</t>
  </si>
  <si>
    <t>PEPSICO -IZZY BLACKBERRY # 01502</t>
  </si>
  <si>
    <t>PEPSICO -IZZY APPLE # 01507</t>
  </si>
  <si>
    <t>PEPSICO -IZZY CLEMENTINE # 010505</t>
  </si>
  <si>
    <t>PEPSICO -IZZY POMEGRANATE # 01508</t>
  </si>
  <si>
    <t>PEPSICO -IZZY BLACKBERRY LEM #01132</t>
  </si>
  <si>
    <t>PEPSICO -IZZY MANGO # 01129</t>
  </si>
  <si>
    <t>PEPSICO -IZZY LEMONADE # 01131</t>
  </si>
  <si>
    <t>FRUIT, JUICE, TROPICANA</t>
  </si>
  <si>
    <t xml:space="preserve">100% juice </t>
  </si>
  <si>
    <t>24/10 oz</t>
  </si>
  <si>
    <t xml:space="preserve">PEPSICO - TROPICANA OR EQUAL TO </t>
  </si>
  <si>
    <t>APPLE # 75717</t>
  </si>
  <si>
    <t>ORANGE # 75715</t>
  </si>
  <si>
    <t>GRAPEFRUIT # 75716</t>
  </si>
  <si>
    <t>STRAWBERRY KIWI # 02144</t>
  </si>
  <si>
    <t>STRAWBERRY ORANGE # 75716</t>
  </si>
  <si>
    <t>FRUIT MEDLEY # 02145</t>
  </si>
  <si>
    <t xml:space="preserve">FRUIT, JUICE, NAKED </t>
  </si>
  <si>
    <t>NAKED JUICE</t>
  </si>
  <si>
    <t>8/10  oz</t>
  </si>
  <si>
    <t>PEPSICO - NAKED JUICE OR EQUAL TO</t>
  </si>
  <si>
    <t>MIGHTY MANGO # 63072</t>
  </si>
  <si>
    <t>BERRY BLAST # 63117</t>
  </si>
  <si>
    <t>GREEN MACHINE # 63076</t>
  </si>
  <si>
    <t>STRAWBERRY BANANA # 63071</t>
  </si>
  <si>
    <t>BLUE MACHINE # 01037</t>
  </si>
  <si>
    <t>FRUIT, DRY, MANDARIN ORANGES</t>
  </si>
  <si>
    <r>
      <rPr>
        <sz val="9"/>
        <color theme="1"/>
        <rFont val="Arial"/>
      </rPr>
      <t>Whole mandarin oranges packed in</t>
    </r>
    <r>
      <rPr>
        <b/>
        <sz val="9"/>
        <color theme="1"/>
        <rFont val="Arial"/>
      </rPr>
      <t xml:space="preserve"> light syrup         </t>
    </r>
  </si>
  <si>
    <t xml:space="preserve">  WORLD #14919  or Equal To 
</t>
  </si>
  <si>
    <t xml:space="preserve">FRUIT, DRY, PEACHES </t>
  </si>
  <si>
    <r>
      <rPr>
        <sz val="9"/>
        <color theme="1"/>
        <rFont val="Arial"/>
      </rPr>
      <t xml:space="preserve">Peaches, sliced choice  *USA*    </t>
    </r>
    <r>
      <rPr>
        <b/>
        <sz val="9"/>
        <color theme="1"/>
        <rFont val="Arial"/>
      </rPr>
      <t xml:space="preserve"> light syrup</t>
    </r>
  </si>
  <si>
    <t xml:space="preserve">ORCHARD #24416  or Equal To
</t>
  </si>
  <si>
    <t>FRUIT, DRY, PEARS</t>
  </si>
  <si>
    <r>
      <rPr>
        <sz val="9"/>
        <color theme="1"/>
        <rFont val="Arial"/>
      </rPr>
      <t>Pears, sliced , choice in</t>
    </r>
    <r>
      <rPr>
        <b/>
        <sz val="9"/>
        <color theme="1"/>
        <rFont val="Arial"/>
      </rPr>
      <t xml:space="preserve"> juice</t>
    </r>
    <r>
      <rPr>
        <sz val="9"/>
        <color theme="1"/>
        <rFont val="Arial"/>
      </rPr>
      <t xml:space="preserve"> *USA*            </t>
    </r>
  </si>
  <si>
    <t xml:space="preserve"> SUNSOURCE MERIT #00122 or Equal To
</t>
  </si>
  <si>
    <t>FRUIT, DRY, PINEAPPLE</t>
  </si>
  <si>
    <t xml:space="preserve">Pineapple Chunks in Clarified Juice is a canned food prepared from small, </t>
  </si>
  <si>
    <t>6#10</t>
  </si>
  <si>
    <t>DOLE OR DEL MONTE ONLY</t>
  </si>
  <si>
    <t xml:space="preserve">wedge-shaped sections of pineapple with clarified juice as the packing medium. </t>
  </si>
  <si>
    <r>
      <rPr>
        <b/>
        <sz val="9"/>
        <color theme="1"/>
        <rFont val="Arial"/>
      </rPr>
      <t xml:space="preserve">No sulfites added. </t>
    </r>
    <r>
      <rPr>
        <sz val="9"/>
        <color rgb="FFFF0000"/>
        <rFont val="Arial"/>
      </rPr>
      <t xml:space="preserve">  (Delmonte or Dole required, no off brands please)</t>
    </r>
    <r>
      <rPr>
        <sz val="9"/>
        <color theme="1"/>
        <rFont val="Arial"/>
      </rPr>
      <t xml:space="preserve">  </t>
    </r>
  </si>
  <si>
    <t>FRUIT, DRY, RAISELS</t>
  </si>
  <si>
    <t>Golden Raisins lightly coated with sugar and fruity flavors.</t>
  </si>
  <si>
    <t>RAISELS -SOUR LEMON BLAST- 00586</t>
  </si>
  <si>
    <t>RAISELS -SOUR ORANGE - 00587</t>
  </si>
  <si>
    <t>RAISELS -SOUR WATERMELON-00588</t>
  </si>
  <si>
    <t>200/1.3z</t>
  </si>
  <si>
    <t xml:space="preserve">RAISELS - TROPICAL  - </t>
  </si>
  <si>
    <t>RAISELS - GRAPE - 10569</t>
  </si>
  <si>
    <t>RAISELS - FRUIT SPLASH- 00589</t>
  </si>
  <si>
    <t>NA</t>
  </si>
  <si>
    <t>RAISELS- FIESTA</t>
  </si>
  <si>
    <t>FRUIT, DRY, RAISINS</t>
  </si>
  <si>
    <t>RAISINS SELECT SEEDLESS</t>
  </si>
  <si>
    <t>144/1.3Z</t>
  </si>
  <si>
    <t>1.3 OZ BOXES=1/4 C. FRUIT</t>
  </si>
  <si>
    <t>Azar 7225510</t>
  </si>
  <si>
    <t>FRUIT, FROZEN, BLACKBERRIES</t>
  </si>
  <si>
    <t>BLACKBERRIESE, FRESH, IQF</t>
  </si>
  <si>
    <t>Coloma  01261</t>
  </si>
  <si>
    <t>FRUIT, FROZEN, BLUEBERRIES</t>
  </si>
  <si>
    <t>BLUEBERRIES, FRESH, IQF</t>
  </si>
  <si>
    <t>COLOMA</t>
  </si>
  <si>
    <t>FRUIT, FROZEN, CHERRIES</t>
  </si>
  <si>
    <t xml:space="preserve">Red tart pitted Cherries, IQF                 </t>
  </si>
  <si>
    <t>Coloma 255/43003</t>
  </si>
  <si>
    <t xml:space="preserve">Dark Sweet Pitted Cherries, IQF       </t>
  </si>
  <si>
    <t>4/40Z</t>
  </si>
  <si>
    <r>
      <rPr>
        <sz val="9"/>
        <color theme="1"/>
        <rFont val="Arial"/>
      </rPr>
      <t>Coloma #141</t>
    </r>
    <r>
      <rPr>
        <sz val="9"/>
        <color theme="1"/>
        <rFont val="Arial"/>
      </rPr>
      <t xml:space="preserve">
</t>
    </r>
  </si>
  <si>
    <t>FRUIT, FROZEN, FRUIT DELUXE, IQF</t>
  </si>
  <si>
    <t xml:space="preserve">IQF Mixed Fruit-Peaches, Strawberries, Pineapple, Honeydew Melons </t>
  </si>
  <si>
    <t xml:space="preserve"> and Red Seedless Grapes.             </t>
  </si>
  <si>
    <t>DOLE 16511</t>
  </si>
  <si>
    <t>FRUIT, FROZEN, MIXED BERRIES</t>
  </si>
  <si>
    <t>IQF Fresh Frozen Mixed Berry Blend ( strawberries, red raspberries, black berries,</t>
  </si>
  <si>
    <t>DOLE # 71202-06411</t>
  </si>
  <si>
    <t xml:space="preserve"> &amp; blueberries)                 APPROX. 50-1/2c PER 10#                         </t>
  </si>
  <si>
    <t>1/2c SRV</t>
  </si>
  <si>
    <t>FRUIT, FROZEN, MOSTLY MICHIGN</t>
  </si>
  <si>
    <t xml:space="preserve">IQF Mixed fruit- APPLES,(SALT, CITRIC AND ASCROBIC ACID USED A </t>
  </si>
  <si>
    <t>PRESERVATIVES:, PEACHES, STRAWBERRIES, PINEAPPLE, SWEET</t>
  </si>
  <si>
    <t>Coloma 179</t>
  </si>
  <si>
    <t>CHERRIES.</t>
  </si>
  <si>
    <t>FRUIT, FROZEN, SHERBET</t>
  </si>
  <si>
    <t>Luigi's Sherbet-Easy to Spoon creamy texture, Provides 1/4 cup fruit under the CN</t>
  </si>
  <si>
    <t>96/4Z</t>
  </si>
  <si>
    <t>J&amp;J - LUIGI'S ORANGE-38440</t>
  </si>
  <si>
    <t xml:space="preserve"> Program, 100% RDA Vitamin C, Gluten Free, Low sodium</t>
  </si>
  <si>
    <t>LUIGI'S LIME - 38442</t>
  </si>
  <si>
    <t xml:space="preserve">1-4oz preportioned cup = provides 1/4 cup fruit serving           </t>
  </si>
  <si>
    <t>FRUIT, FROZEN, STRAWBERRY DICED</t>
  </si>
  <si>
    <t xml:space="preserve">IQF Diced Strawberries </t>
  </si>
  <si>
    <t>Dole 17951</t>
  </si>
  <si>
    <t>FRUIT, FROZEN, STRAWBERRY WHL</t>
  </si>
  <si>
    <t>IQF Whole Frozen Strawberries</t>
  </si>
  <si>
    <t>Unipro 62252/43306</t>
  </si>
  <si>
    <t>FRUIT, FROZEN, 100% JUICE K PAKS</t>
  </si>
  <si>
    <r>
      <rPr>
        <sz val="9"/>
        <color theme="1"/>
        <rFont val="Arial"/>
      </rPr>
      <t xml:space="preserve">100% Juice fortified with Calcium, Vit A, C and E.  </t>
    </r>
    <r>
      <rPr>
        <b/>
        <sz val="9"/>
        <color theme="1"/>
        <rFont val="Arial"/>
      </rPr>
      <t>KPAKS</t>
    </r>
  </si>
  <si>
    <t>COUNTRY PURE -ARDMORE K PAKS or Equal To</t>
  </si>
  <si>
    <t>APPLE - 41771</t>
  </si>
  <si>
    <t>We would really like to stay with all Country Pure Juice products.  Our students do</t>
  </si>
  <si>
    <t>APPLE CHERRY - 41760</t>
  </si>
  <si>
    <t xml:space="preserve"> not care for the taste of the Suncup juices. </t>
  </si>
  <si>
    <t>FRUIT PUNCH - 41776</t>
  </si>
  <si>
    <t>GRAPE - 41773</t>
  </si>
  <si>
    <t>ORANGE - 41770</t>
  </si>
  <si>
    <t>ORANGE PINEAPPLE - 41774</t>
  </si>
  <si>
    <t>FRUIT, FROZEN, JUICE V-BLEND</t>
  </si>
  <si>
    <t>4oz. Eco carton, frozen, Pasteurized, 100% juice from concentrate.  No additives or</t>
  </si>
  <si>
    <t>COUNTRY PURE- ARDMOR</t>
  </si>
  <si>
    <t xml:space="preserve">preservatives.  Product must have a vegetable listed as the first (predominant) </t>
  </si>
  <si>
    <t>70/4Z</t>
  </si>
  <si>
    <t>WANGO MANGO - 45711</t>
  </si>
  <si>
    <t xml:space="preserve">ingredient to allow contribution to other "other" or "additional" vegetable requirements </t>
  </si>
  <si>
    <t>CHERRY STAR - 45712</t>
  </si>
  <si>
    <t>as defined by USDA.  Product to include fortification of  Vitamins A, C &amp; E.</t>
  </si>
  <si>
    <t xml:space="preserve"> 1-4oz carton=1/2c. Veg.                                                                   </t>
  </si>
  <si>
    <t>FRUIT, DRY, 100% ASEPTIC PACKS</t>
  </si>
  <si>
    <t>JUICE DRAGON PUNCH BOX</t>
  </si>
  <si>
    <t>44/4.23z</t>
  </si>
  <si>
    <t>COUNTRY PURE - ARDMOR - 62009</t>
  </si>
  <si>
    <t>44/4.23OZ</t>
  </si>
  <si>
    <t>FRUIT, FROZEN, WHOLE FRUIT CUP</t>
  </si>
  <si>
    <r>
      <rPr>
        <sz val="9"/>
        <color theme="1"/>
        <rFont val="Arial"/>
      </rPr>
      <t xml:space="preserve">Whole Fruit premium Frozen 100% Juice Cup                </t>
    </r>
    <r>
      <rPr>
        <b/>
        <sz val="9"/>
        <color theme="1"/>
        <rFont val="Arial"/>
      </rPr>
      <t xml:space="preserve">      1-4.4oz cup=1/2c.fruit</t>
    </r>
  </si>
  <si>
    <t>J&amp;J SNACK or Equal To</t>
  </si>
  <si>
    <t xml:space="preserve">All varieties of WHOLE FRUIT premium frozen juice cups provide up to 1/2 cup </t>
  </si>
  <si>
    <t>96/4.4Z</t>
  </si>
  <si>
    <t>WILD CHERRY - 23060000</t>
  </si>
  <si>
    <t>single strength juice per 4.4 fl. Oz. cup.</t>
  </si>
  <si>
    <t>ORANGE PINE/CHERRY - 23060020</t>
  </si>
  <si>
    <t>MIXED BERRY/LEMONADE - 23060025</t>
  </si>
  <si>
    <t>STRAWBERRY/POM. -23060005</t>
  </si>
  <si>
    <t xml:space="preserve">   FRUIT DRY/FROZEN:</t>
  </si>
  <si>
    <t>VEGETABLES DRY/FROZEN *USA on everything possible*</t>
  </si>
  <si>
    <t>VEG. DRY, BEANS BLACK, SEASONED</t>
  </si>
  <si>
    <t>Beans, Santiago Seasoned vegetarian black beans</t>
  </si>
  <si>
    <t>6/26.9Z</t>
  </si>
  <si>
    <t>Basic American Foods # 60045 or = to</t>
  </si>
  <si>
    <t>VEG. DRY, BEANS GREEN</t>
  </si>
  <si>
    <r>
      <rPr>
        <sz val="9"/>
        <color theme="1"/>
        <rFont val="Arial"/>
      </rPr>
      <t xml:space="preserve">Beans, Green Cut, </t>
    </r>
    <r>
      <rPr>
        <sz val="9"/>
        <color rgb="FFFF0000"/>
        <rFont val="Arial"/>
      </rPr>
      <t>Low Sodium</t>
    </r>
  </si>
  <si>
    <t xml:space="preserve">US Grade A, Blue Lake, 4 sieve.  Beans should be plump, tender, MDW 60 oz. </t>
  </si>
  <si>
    <t>SUNSOURCE MERIT #00079</t>
  </si>
  <si>
    <t>Ranch or short cuts are unacceptable, liquid should be reasonably clear, slightly cloudy.</t>
  </si>
  <si>
    <t>VEG. DRY, BEANS GREAT NORTHERN</t>
  </si>
  <si>
    <t xml:space="preserve">Great Northern Beans, Low Sodium,  dry pack, cooked  144-1/2c srv per cs  </t>
  </si>
  <si>
    <t>SUNSOURCE MERIT</t>
  </si>
  <si>
    <t>VEG. DRY, BEANS LIGHT RED KIDNEY</t>
  </si>
  <si>
    <r>
      <rPr>
        <sz val="9"/>
        <color theme="1"/>
        <rFont val="Arial"/>
      </rPr>
      <t xml:space="preserve">Light Red Kidney Beans in Sauce, </t>
    </r>
    <r>
      <rPr>
        <sz val="9"/>
        <color rgb="FFFF0000"/>
        <rFont val="Arial"/>
      </rPr>
      <t>Low Sodium</t>
    </r>
    <r>
      <rPr>
        <sz val="9"/>
        <color theme="1"/>
        <rFont val="Arial"/>
      </rPr>
      <t>, Canned, Grade A</t>
    </r>
  </si>
  <si>
    <t>DISTRIBUTOR'S CHOICE- SUNSOURCE MERIT</t>
  </si>
  <si>
    <t>VEG. DRY, OLIVES</t>
  </si>
  <si>
    <t xml:space="preserve">MEDIUM PITTED WHOLE RIPE BLACK OLIVES                         </t>
  </si>
  <si>
    <r>
      <rPr>
        <sz val="9"/>
        <color theme="1"/>
        <rFont val="Arial"/>
      </rPr>
      <t>DISTIBUTORS CHOICE WORLD #26657</t>
    </r>
    <r>
      <rPr>
        <sz val="9"/>
        <color theme="1"/>
        <rFont val="Arial"/>
      </rPr>
      <t xml:space="preserve">
</t>
    </r>
  </si>
  <si>
    <t>VEG. DRY, PEPPER, GREEN CHILI</t>
  </si>
  <si>
    <t xml:space="preserve">Green Chili's Diced               </t>
  </si>
  <si>
    <t>27Z</t>
  </si>
  <si>
    <t xml:space="preserve">PALMAS #16025SPL or Equal To 
</t>
  </si>
  <si>
    <t xml:space="preserve">VEG. DRY, PEPPER JALPENO </t>
  </si>
  <si>
    <t xml:space="preserve">Jalapeno Peppers Sliced                                                                         </t>
  </si>
  <si>
    <t>1 GAL</t>
  </si>
  <si>
    <t>ROLAND # 45772 SPL or Equal To</t>
  </si>
  <si>
    <t>VEG. DRY, POTATO MASHED</t>
  </si>
  <si>
    <t>Potato Pearls Natural Mashed Potatoes, Low Sodium</t>
  </si>
  <si>
    <t>12/26.5Z</t>
  </si>
  <si>
    <t>BASIC AMERICAN FOODS - 10426</t>
  </si>
  <si>
    <t xml:space="preserve">360-1/4 cup srv of starchy veg. per cs.                 </t>
  </si>
  <si>
    <t>VEG. DRY, POTATO AU GRATIN</t>
  </si>
  <si>
    <t>Idahoan REAL AU GRATIN Potato Casserole is made from sliced dehydrated</t>
  </si>
  <si>
    <t>12/20.4Z</t>
  </si>
  <si>
    <t>IDAHOAN FOODS- 00888</t>
  </si>
  <si>
    <t>potatoes cut from 100% Idaho potatoes in a savory, seasoned cheese sauce.</t>
  </si>
  <si>
    <t xml:space="preserve">468-1/4 cup srv of starchy veg. per cs.                                        </t>
  </si>
  <si>
    <t>VEG. FROZEN, BLENDS</t>
  </si>
  <si>
    <t xml:space="preserve">VEGETABLES CATALINA BLEND  </t>
  </si>
  <si>
    <t>8/3#</t>
  </si>
  <si>
    <t>SIMPLOT-  66266 or Equal To</t>
  </si>
  <si>
    <t>VEGETABLE. CAPRI BLEND</t>
  </si>
  <si>
    <t xml:space="preserve">NORPAC FOODS- 03181 </t>
  </si>
  <si>
    <t>VEGETABLE. FAJITA BLEND</t>
  </si>
  <si>
    <t>12/32z</t>
  </si>
  <si>
    <t>SIMPLOT -74662</t>
  </si>
  <si>
    <t>VEG. FROZEN, BROCCOLI CUTS</t>
  </si>
  <si>
    <r>
      <rPr>
        <sz val="9"/>
        <color theme="1"/>
        <rFont val="Arial"/>
      </rPr>
      <t xml:space="preserve">Broccoli Florets IQF, US Grade A </t>
    </r>
    <r>
      <rPr>
        <sz val="9"/>
        <color rgb="FFFF0000"/>
        <rFont val="Arial"/>
      </rPr>
      <t xml:space="preserve"> (florets only, we do not want cuts)</t>
    </r>
  </si>
  <si>
    <t>12/2#</t>
  </si>
  <si>
    <t>SUNSRC -00220 or Equal To</t>
  </si>
  <si>
    <t>VEG. FROZEN, CALIFORNIA BLEND</t>
  </si>
  <si>
    <t>Broccoli, Cauliflower, and Carrots mixed frozen blend</t>
  </si>
  <si>
    <t>20#</t>
  </si>
  <si>
    <t>UNIPRO</t>
  </si>
  <si>
    <t>VEG. FROZEN, CARROTS CRINKLE CT</t>
  </si>
  <si>
    <t xml:space="preserve">Carrots, sliced, crinkle cut, frozen, US Grade A </t>
  </si>
  <si>
    <t xml:space="preserve">DISTRIBUTOR'S CHOICE </t>
  </si>
  <si>
    <t>PACKER 00224</t>
  </si>
  <si>
    <t>VEG. FROZEN,  CORN</t>
  </si>
  <si>
    <t xml:space="preserve">Corn, Sweet, Whole kernel, frozen IQF Grade A                         </t>
  </si>
  <si>
    <t>12/40Z</t>
  </si>
  <si>
    <t>SIMPLOT- 18733 or Equal To</t>
  </si>
  <si>
    <t>VEG. FROZEN, CORN &amp; BEAN BLEND</t>
  </si>
  <si>
    <t>Corn and bean fiesta blend</t>
  </si>
  <si>
    <t>6/2.5#</t>
  </si>
  <si>
    <t>SIMPLOT - 77776</t>
  </si>
  <si>
    <t>VEG. FROZEN, MIXED</t>
  </si>
  <si>
    <t xml:space="preserve">Mixed frozen blend vegetables. US Grade A. </t>
  </si>
  <si>
    <t>LAKESIDE</t>
  </si>
  <si>
    <t>VEG. FROZEN, PEAS &amp; CARROTS</t>
  </si>
  <si>
    <t>Peas, green, frozen and diced carrots US Grade A #3 or #4 size</t>
  </si>
  <si>
    <t>VEG. FROZEN, POTATO FRIES, GEN7</t>
  </si>
  <si>
    <r>
      <rPr>
        <sz val="9"/>
        <color theme="1"/>
        <rFont val="Arial"/>
      </rPr>
      <t xml:space="preserve">Generation 7 Fries / Concertina (X14)  </t>
    </r>
    <r>
      <rPr>
        <b/>
        <sz val="9"/>
        <color theme="1"/>
        <rFont val="Arial"/>
      </rPr>
      <t>288-1/2c. srv. per cs.</t>
    </r>
  </si>
  <si>
    <t>6/4.5#</t>
  </si>
  <si>
    <t xml:space="preserve">LAMB WESTON GEN7 Concertina-(X14) </t>
  </si>
  <si>
    <t>US Grade A, ZGTF, 1/2" Crinkle Cut FRENCH FRIES, coated, OVENABLE</t>
  </si>
  <si>
    <t xml:space="preserve">1.5 oz of french fries = 1/2c veg serv(approx. 12 fries) </t>
  </si>
  <si>
    <t xml:space="preserve">VEG. FROZEN, POTATO BABY </t>
  </si>
  <si>
    <t xml:space="preserve">ROASTED BABY BAKERS- Roasted, whole, skin- on baby potatoes with delicate </t>
  </si>
  <si>
    <t>SIMPLOT- 00048</t>
  </si>
  <si>
    <t>skin and buttery yellow flesh. Lightly seasoned with roasted garlic and black pepper.</t>
  </si>
  <si>
    <t xml:space="preserve">72.90SRV =3.29oz -1/2cup srv of starch veg. per cs.   </t>
  </si>
  <si>
    <t>VEG. FROZEN, POTATO BABY 1/2'S</t>
  </si>
  <si>
    <t xml:space="preserve">Flame roasted baby baker halves with a herb and parmesan seasoningl  </t>
  </si>
  <si>
    <t>SIMPLOT - 10071179037927 or Equal To</t>
  </si>
  <si>
    <t xml:space="preserve">71 SRV = 3.38oz - 1/2 srv of starch veg. per cs. </t>
  </si>
  <si>
    <t>VEG. FROZEN, POTATO OVENABLE TATER BUCKS (HASH ROUNDS)</t>
  </si>
  <si>
    <t>Simplot Tater Pals™ Fries - Ovenable Tater Bucks</t>
  </si>
  <si>
    <t>SIMPLOT - 10071179049555 or Equal To</t>
  </si>
  <si>
    <t>30.41-2.63oz srv= 1/2c starchy veg per bg</t>
  </si>
  <si>
    <t>VEG. FROZEN, POTATO DICED  5/8</t>
  </si>
  <si>
    <t xml:space="preserve">Salad Dices- Individual Quick Frozen 5/8" dices.  </t>
  </si>
  <si>
    <t xml:space="preserve"> 6/6#</t>
  </si>
  <si>
    <t>LAMBWESTON -J73</t>
  </si>
  <si>
    <t xml:space="preserve">Prepared in boiling water in just 5 minutes.      Grade A        </t>
  </si>
  <si>
    <t>VEG. FROZEN, POTATO ROSEMARY</t>
  </si>
  <si>
    <t xml:space="preserve">FLAME ROASTED ROSEMARY REDSKINS- 1" IN LENGTH. OVEN- ROASTED </t>
  </si>
  <si>
    <t>SIMPLOT- 757672</t>
  </si>
  <si>
    <t xml:space="preserve">RED POT LIGHTLY SEOSONED W/A  BLEND OF ROSEMARY &amp; SPICES  </t>
  </si>
  <si>
    <t xml:space="preserve">75 srv = 3.20 oz-1/2cup starchy veg. per cs                               </t>
  </si>
  <si>
    <t>VEG. FROZEN, POTATO, SIDEWINDERS BBQ</t>
  </si>
  <si>
    <t>Simplot Sidewinders Smokey BBQ batter- Original Cut</t>
  </si>
  <si>
    <t>SIMPLOT - 032182</t>
  </si>
  <si>
    <t xml:space="preserve">176.95 srv = 2.17oz-1/2cup starchy veg. per cs                             </t>
  </si>
  <si>
    <t>VEG. FROZEN, POTATO SPUDSTER</t>
  </si>
  <si>
    <t>Original buttery spudsters ZGTF</t>
  </si>
  <si>
    <t>4/5#</t>
  </si>
  <si>
    <t>SIMPLOT SPUDSTERS -299028</t>
  </si>
  <si>
    <t xml:space="preserve">1cs of Spudsters 84.6/srv of 7@-1/2c. Starchy veg.            </t>
  </si>
  <si>
    <t>VEG. FROZEN, POTATO SWEET</t>
  </si>
  <si>
    <t xml:space="preserve">Flame Roasted Sweet Potatoes - Lightly seasoned sweet potato chunks with a </t>
  </si>
  <si>
    <t xml:space="preserve">6/2.5# </t>
  </si>
  <si>
    <t>SIMPLOT SWEET - 07561</t>
  </si>
  <si>
    <t xml:space="preserve">hand cut look, oven-roasted in a rich maple glaze. </t>
  </si>
  <si>
    <t xml:space="preserve">62.33SRV =3.85 OZ-1/2 cup srv of red/orange veg. per cs.     </t>
  </si>
  <si>
    <t>VEGETABLES DRY/FROZEN SUB-TOTAL:</t>
  </si>
  <si>
    <t>SUNDRY *USA on everything possible*</t>
  </si>
  <si>
    <t>SUNDRY, BAKING, BUTTER</t>
  </si>
  <si>
    <t xml:space="preserve">Butter Solids Salted Real        </t>
  </si>
  <si>
    <t>36/1#</t>
  </si>
  <si>
    <t>38782</t>
  </si>
  <si>
    <t xml:space="preserve">Grassland Dairy -3050 or Equal to </t>
  </si>
  <si>
    <t>SUNDRY,BAKING  CAKE MIX, YELLOW</t>
  </si>
  <si>
    <r>
      <rPr>
        <sz val="9"/>
        <color rgb="FF000000"/>
        <rFont val="Arial"/>
      </rPr>
      <t>CAKE MIX YELLOW</t>
    </r>
    <r>
      <rPr>
        <sz val="9"/>
        <color rgb="FFFF0000"/>
        <rFont val="Arial"/>
      </rPr>
      <t xml:space="preserve"> </t>
    </r>
    <r>
      <rPr>
        <b/>
        <sz val="9"/>
        <color rgb="FFFF0000"/>
        <rFont val="Arial"/>
      </rPr>
      <t xml:space="preserve">(PLEASE ONLY BID PILLSBURY -DID TASTE TESTING DIDN'T LIKE OTHER PRODUCT)       </t>
    </r>
  </si>
  <si>
    <t>30892</t>
  </si>
  <si>
    <t>GENERAL MILLS 11391</t>
  </si>
  <si>
    <t>SUNDRY,BAKING, COCOA DROPS</t>
  </si>
  <si>
    <t xml:space="preserve">COCOA DROPS ROYAL ,4000      </t>
  </si>
  <si>
    <t>30120</t>
  </si>
  <si>
    <t xml:space="preserve">BLOMER - 36008 or Equal to </t>
  </si>
  <si>
    <t>SUNDRY,BAKING, COCOA POWDER</t>
  </si>
  <si>
    <r>
      <rPr>
        <sz val="9"/>
        <color theme="1"/>
        <rFont val="Arial"/>
      </rPr>
      <t xml:space="preserve">Ambrosia high fat cocoa powder                                                                                                  </t>
    </r>
    <r>
      <rPr>
        <b/>
        <sz val="9"/>
        <color theme="1"/>
        <rFont val="Arial"/>
      </rPr>
      <t>PACK:5#</t>
    </r>
  </si>
  <si>
    <t>30051</t>
  </si>
  <si>
    <t xml:space="preserve">Ambrosia - 19239-SPL or Equal to </t>
  </si>
  <si>
    <t>SUNDRY, BAKING, FLOUR</t>
  </si>
  <si>
    <t xml:space="preserve">Flour Ultra Grain T2-Whole grain rich blend 55% ultra grain &amp; 45% white.  </t>
  </si>
  <si>
    <t>50#</t>
  </si>
  <si>
    <t xml:space="preserve">ULTRAGRAIN - 39365 or Equal To </t>
  </si>
  <si>
    <t>SUNDRY, BAKING, MARSHMALLOW MINI</t>
  </si>
  <si>
    <t xml:space="preserve">MARSHMALLOW MINI </t>
  </si>
  <si>
    <t>79244</t>
  </si>
  <si>
    <t>DISTRIBUITORS CHOICE</t>
  </si>
  <si>
    <t>srv</t>
  </si>
  <si>
    <t>SUNDRY, BAKINIG, MOUSSE MIX</t>
  </si>
  <si>
    <t>MOUSSE MIX FAST  &amp; FANCY</t>
  </si>
  <si>
    <t>12/17Z</t>
  </si>
  <si>
    <t>64170</t>
  </si>
  <si>
    <t>FIRST Foods 4626900 or Equal To</t>
  </si>
  <si>
    <t>PER BAG</t>
  </si>
  <si>
    <t>SUNDRY, BAKING, OIL</t>
  </si>
  <si>
    <t>Soybean Oil - TFF</t>
  </si>
  <si>
    <t>1 Gal</t>
  </si>
  <si>
    <t>88747</t>
  </si>
  <si>
    <t>1 gal</t>
  </si>
  <si>
    <t>SUNDRY, BAKING,  PAN SPRAY</t>
  </si>
  <si>
    <t>Food Release Canola Oil</t>
  </si>
  <si>
    <t>6/17Z</t>
  </si>
  <si>
    <t>38255</t>
  </si>
  <si>
    <t>UNIPRO PAN COATING CANOLA 61591</t>
  </si>
  <si>
    <t>PER CAN</t>
  </si>
  <si>
    <t>SUNDRY, BAKING, CHICKEN BROTH</t>
  </si>
  <si>
    <t xml:space="preserve">100% Natural chicken broth 33% less sodium - Natural Goodness </t>
  </si>
  <si>
    <t>12/32Z</t>
  </si>
  <si>
    <t>73332</t>
  </si>
  <si>
    <t xml:space="preserve">SAWNSON #21957 or Equal To 
</t>
  </si>
  <si>
    <t>SUNDRY, BAKING, BEEF BROTH</t>
  </si>
  <si>
    <t xml:space="preserve">100% Natural beef broth 33% less sodium - Natural Goodness  </t>
  </si>
  <si>
    <t>73327</t>
  </si>
  <si>
    <t xml:space="preserve">SAWNSON # 21955 or Equal To
del monte 51235   </t>
  </si>
  <si>
    <t>SUNDRY, BAKING, SUGAR</t>
  </si>
  <si>
    <t xml:space="preserve">Truvia brown sugar baking blend                                       </t>
  </si>
  <si>
    <t>8/18Z</t>
  </si>
  <si>
    <t xml:space="preserve">TRUVIA # 110013157 or equal to </t>
  </si>
  <si>
    <t xml:space="preserve">Brown, medium, 25 Pound bags preferred ………………         </t>
  </si>
  <si>
    <t>35560</t>
  </si>
  <si>
    <t xml:space="preserve">DOMINO or Equal To </t>
  </si>
  <si>
    <t>Granulated, 25 pound bags preferred ……………………</t>
  </si>
  <si>
    <t>35605</t>
  </si>
  <si>
    <t>DOMINO or Equal To  C&amp;H</t>
  </si>
  <si>
    <t xml:space="preserve">Powdered, 25 pound bags preferred …………………… </t>
  </si>
  <si>
    <t>35530</t>
  </si>
  <si>
    <r>
      <rPr>
        <sz val="9"/>
        <color theme="1"/>
        <rFont val="Arial"/>
      </rPr>
      <t>DOMINO</t>
    </r>
    <r>
      <rPr>
        <sz val="9"/>
        <color theme="1"/>
        <rFont val="Arial"/>
      </rPr>
      <t xml:space="preserve"> or Equal To Cargill</t>
    </r>
  </si>
  <si>
    <t>SUNDRY, BAKING, VINEGAR</t>
  </si>
  <si>
    <t xml:space="preserve">Vinegar white distilled 5%                    </t>
  </si>
  <si>
    <t>4/1 GAL</t>
  </si>
  <si>
    <t>21140</t>
  </si>
  <si>
    <t>WOEBER 00212 or Equal To</t>
  </si>
  <si>
    <t>SUNDRY, CONDIMENT, JELLY</t>
  </si>
  <si>
    <t xml:space="preserve">JELLY, CONCORD GRAPE, 1/2 OZ                </t>
  </si>
  <si>
    <t>200/.5Z</t>
  </si>
  <si>
    <t>23511</t>
  </si>
  <si>
    <t xml:space="preserve">SMUCKER'S 00764 or Equal To </t>
  </si>
  <si>
    <t>SUNDRY, CONDIMENT, BUTTER</t>
  </si>
  <si>
    <t xml:space="preserve">Real Butter whipped cups 5gm     </t>
  </si>
  <si>
    <t>720/5GM</t>
  </si>
  <si>
    <t>38767</t>
  </si>
  <si>
    <t>GRASSLAND - 7000</t>
  </si>
  <si>
    <t>SUNDRY,CONDIMENT, MIRACLE WHIP</t>
  </si>
  <si>
    <t>Kraft Miracle Whip "Lite" Dressing=half the calories and fat with all the tangy zip.</t>
  </si>
  <si>
    <t>200/12GM</t>
  </si>
  <si>
    <t>24100</t>
  </si>
  <si>
    <t>KRAFT 66366</t>
  </si>
  <si>
    <t xml:space="preserve">PACK: 200/12.4g </t>
  </si>
  <si>
    <t xml:space="preserve">SUNDRY, CONDIMENT, MUSTARD </t>
  </si>
  <si>
    <t>Mustard packets</t>
  </si>
  <si>
    <t>23780</t>
  </si>
  <si>
    <t>PACK:500/4.5 gram per case</t>
  </si>
  <si>
    <t>500/5.5GM</t>
  </si>
  <si>
    <t>Americana #7002220   Woeber 122</t>
  </si>
  <si>
    <t>SUNDRY, CONDIMENT, PICKLE DILL</t>
  </si>
  <si>
    <r>
      <rPr>
        <sz val="9"/>
        <color theme="1"/>
        <rFont val="Arial"/>
      </rPr>
      <t xml:space="preserve">Processed Hamburger Dill Slice Pickles </t>
    </r>
    <r>
      <rPr>
        <sz val="9"/>
        <color rgb="FFFF0000"/>
        <rFont val="Arial"/>
      </rPr>
      <t>(370mg sodium per 7 slices of pickle)</t>
    </r>
  </si>
  <si>
    <t>5GAL</t>
  </si>
  <si>
    <t>21605</t>
  </si>
  <si>
    <t>BAY VALLEY - #09522840202</t>
  </si>
  <si>
    <t>PACK: 5 GAL-APPROX. 2000 -1/8" KK SLICES</t>
  </si>
  <si>
    <t>SUNDRY, CONDIMENT, SOUR CREAM</t>
  </si>
  <si>
    <t xml:space="preserve">Sour Cream Portion control packets, 1oz  </t>
  </si>
  <si>
    <t>100/1Z</t>
  </si>
  <si>
    <t>38855</t>
  </si>
  <si>
    <t xml:space="preserve">DAISY BRANDS 20100 </t>
  </si>
  <si>
    <t>SUNDRY, CONDIMENT, SYRUP</t>
  </si>
  <si>
    <t>Syrup pancake, sugar free 1 oz cup</t>
  </si>
  <si>
    <r>
      <rPr>
        <sz val="9"/>
        <color theme="1"/>
        <rFont val="Arial"/>
      </rPr>
      <t xml:space="preserve">CF SAUER 06384 - </t>
    </r>
    <r>
      <rPr>
        <b/>
        <sz val="9"/>
        <color rgb="FFFF0000"/>
        <rFont val="Arial"/>
      </rPr>
      <t>no substitute's</t>
    </r>
  </si>
  <si>
    <t>(Only Sauer brand we have taste tested Smuckers and Flavor Fresh and the students do not like them)</t>
  </si>
  <si>
    <t>Syrup pancake 1oz cup</t>
  </si>
  <si>
    <t>100/1oz</t>
  </si>
  <si>
    <t>DISTIBUTOR'S CHOICE</t>
  </si>
  <si>
    <t>SUNDRY, BAKING, SYRUP</t>
  </si>
  <si>
    <t xml:space="preserve">Syrup pancake, Log Cabin                                   </t>
  </si>
  <si>
    <t>12/24Z</t>
  </si>
  <si>
    <t>77660</t>
  </si>
  <si>
    <t>CNTRYK - 43000-00066 or Equal To</t>
  </si>
  <si>
    <t>SUNDRY, CONDIMENT, TACO SAUCE</t>
  </si>
  <si>
    <t>Sauce Taco individual 9 gram packets</t>
  </si>
  <si>
    <t>500/9GM</t>
  </si>
  <si>
    <t>23930</t>
  </si>
  <si>
    <t>AMERICANA #00248</t>
  </si>
  <si>
    <t>or Equal To   Heinz  98680</t>
  </si>
  <si>
    <t>SUNDRY, CONDIMENT, HOT SAUCE</t>
  </si>
  <si>
    <t xml:space="preserve">Sauce hot Texas Pete  </t>
  </si>
  <si>
    <t>200/7GM</t>
  </si>
  <si>
    <t>23745</t>
  </si>
  <si>
    <t>TEXAS # 00003- or Equal To</t>
  </si>
  <si>
    <t>SUNDRY, CONDIMENT, TARTAR SAUCE</t>
  </si>
  <si>
    <t xml:space="preserve">Tartar Sauce individual 12 gm sqz packets  </t>
  </si>
  <si>
    <t>23730</t>
  </si>
  <si>
    <t xml:space="preserve">KRAFT - # 66486 or Equal To </t>
  </si>
  <si>
    <t>SUNDRY, DRINK MIX</t>
  </si>
  <si>
    <r>
      <rPr>
        <sz val="9"/>
        <color theme="1"/>
        <rFont val="Arial"/>
      </rPr>
      <t>DRINK MIX each package makes 2 Gallons of product</t>
    </r>
    <r>
      <rPr>
        <b/>
        <sz val="9"/>
        <color theme="1"/>
        <rFont val="Arial"/>
      </rPr>
      <t xml:space="preserve">     </t>
    </r>
  </si>
  <si>
    <t>12/21.6Z</t>
  </si>
  <si>
    <t>27375</t>
  </si>
  <si>
    <t>DOMNDE LEMONADE- 1502</t>
  </si>
  <si>
    <t>27371</t>
  </si>
  <si>
    <t xml:space="preserve">DOMNDE PUNCH -1503 OR EQUAL TO </t>
  </si>
  <si>
    <t>SUNDRY, DRESSING, RANCH FF</t>
  </si>
  <si>
    <t xml:space="preserve">Single serve cup of traditional creamy ranch dressing w/out the fat.   </t>
  </si>
  <si>
    <t>120/1Z</t>
  </si>
  <si>
    <t>23665</t>
  </si>
  <si>
    <t xml:space="preserve">MARZETTI'S - 83985 or Equal To </t>
  </si>
  <si>
    <t>SUNDRY, DRESSING, RANCH MIX, PWD</t>
  </si>
  <si>
    <t>Original Ranch Dressing Mix</t>
  </si>
  <si>
    <t>18/3.2 oz pouch</t>
  </si>
  <si>
    <t>21032</t>
  </si>
  <si>
    <t>Chef's Companion # 57075 or Equal To</t>
  </si>
  <si>
    <t>SUNDRY, DRESSING,BBQ SAUCE</t>
  </si>
  <si>
    <t xml:space="preserve">Sweet Hickory BBQ Sauce, Gluten Free, No high fructose corn syrup.  </t>
  </si>
  <si>
    <t>4/154Z</t>
  </si>
  <si>
    <t>15080</t>
  </si>
  <si>
    <t>COOKIE- 10503 or Equal To</t>
  </si>
  <si>
    <t>SUNDRY, DRESSING ITALIAN FF</t>
  </si>
  <si>
    <t xml:space="preserve">Dressing Italian fat free     </t>
  </si>
  <si>
    <t>20457</t>
  </si>
  <si>
    <t xml:space="preserve">MARZETTI'S 80087SPL or Equal To </t>
  </si>
  <si>
    <t>SUNDRY, DRESSING RANCH BULK</t>
  </si>
  <si>
    <t xml:space="preserve">Reduced calorie Ranch Dressing     </t>
  </si>
  <si>
    <t>20532</t>
  </si>
  <si>
    <t>OTT'S 01512 or Equal To</t>
  </si>
  <si>
    <t>SUNDRY, DRESSING MAYONNAISE</t>
  </si>
  <si>
    <t>Mayonnaise Light</t>
  </si>
  <si>
    <t>20744</t>
  </si>
  <si>
    <t xml:space="preserve">DUKKE- 06073 or Equal To </t>
  </si>
  <si>
    <t>SUNDRY, GRAVY PEPPERED L/S</t>
  </si>
  <si>
    <t xml:space="preserve">Conestoga Low Sodium Peppered Gravy Mix        </t>
  </si>
  <si>
    <t>12/12Z</t>
  </si>
  <si>
    <t>17126</t>
  </si>
  <si>
    <t>C.H. GUENTHER&amp;SON, INC. -99484</t>
  </si>
  <si>
    <t>SUNDRY, GRAVY BEEF L/S</t>
  </si>
  <si>
    <t xml:space="preserve">Pioneer Low Sodium Roasted Beef Gravy Mix made with W/G  </t>
  </si>
  <si>
    <t>6/13Z</t>
  </si>
  <si>
    <t>17054</t>
  </si>
  <si>
    <t xml:space="preserve">PIONEER - 212646 or Equal To </t>
  </si>
  <si>
    <t>SUNDRY, GRAVY CHICKEN L/S</t>
  </si>
  <si>
    <t xml:space="preserve">Pioneer Low Sodium Roasted Chicken Gravy Mix made with W/G    </t>
  </si>
  <si>
    <t>6/14Z</t>
  </si>
  <si>
    <t>17064</t>
  </si>
  <si>
    <t xml:space="preserve">PIONEER - 212645  or Equal To </t>
  </si>
  <si>
    <t>SUNDRY, MILK DRY</t>
  </si>
  <si>
    <t>Agglomerated Instant Nonfat Dry Milk made from fresh, wholesome milk w/moisture</t>
  </si>
  <si>
    <t>34860</t>
  </si>
  <si>
    <t xml:space="preserve">removed, rich in calcium and proteins.                              </t>
  </si>
  <si>
    <r>
      <rPr>
        <sz val="9"/>
        <color theme="1"/>
        <rFont val="Arial"/>
      </rPr>
      <t xml:space="preserve"> Sturm </t>
    </r>
    <r>
      <rPr>
        <sz val="9"/>
        <color theme="1"/>
        <rFont val="Arial"/>
      </rPr>
      <t xml:space="preserve"> #33227201836</t>
    </r>
  </si>
  <si>
    <t>SUNDRY, WATER</t>
  </si>
  <si>
    <t xml:space="preserve">WATER SPRING FLAT CAP              </t>
  </si>
  <si>
    <t>24/16.9Z</t>
  </si>
  <si>
    <t>84701</t>
  </si>
  <si>
    <t xml:space="preserve">INTEG # 17040 OR EQUAL TO </t>
  </si>
  <si>
    <t>SUNDRY SUB-TOTAL:</t>
  </si>
  <si>
    <t>DAIRY/DAIRY ALTERNATIVES</t>
  </si>
  <si>
    <t>SUNDRY, MILK, ICE CREAM FUDGE B.</t>
  </si>
  <si>
    <t xml:space="preserve">Blue ribbon classics fudge bar.      </t>
  </si>
  <si>
    <t>48/3Z</t>
  </si>
  <si>
    <t>07777</t>
  </si>
  <si>
    <t xml:space="preserve">BLUE BUNNY OR EQUAL TO </t>
  </si>
  <si>
    <t>FUDGE BAR - 1027703</t>
  </si>
  <si>
    <t>SUNDRY, MILK, ICE CREAM, ORANGE DREAM BAR</t>
  </si>
  <si>
    <t xml:space="preserve">Orange dream bar vanilla flavored red. Fat ice cream orange ff sherbet shell. </t>
  </si>
  <si>
    <t>07785</t>
  </si>
  <si>
    <t>ORANGE DREAM BAR- 1027728</t>
  </si>
  <si>
    <t>NO BID</t>
  </si>
  <si>
    <t>SUNDRY, MILK, ICE CREAM SAND.</t>
  </si>
  <si>
    <t>Ice cream sandwich LF- vanilla flavored reduced fat ice cream sandwiched</t>
  </si>
  <si>
    <t>96/3Z</t>
  </si>
  <si>
    <t>07847</t>
  </si>
  <si>
    <t>SANDWICH - 1097801</t>
  </si>
  <si>
    <t xml:space="preserve">between 2 chocolate flavored wafers                                  </t>
  </si>
  <si>
    <t>SUNDRY, MILK, PUDDING</t>
  </si>
  <si>
    <t xml:space="preserve">Pudding butterscotch TFF cup                           </t>
  </si>
  <si>
    <t>48/3.5Z</t>
  </si>
  <si>
    <t>28150</t>
  </si>
  <si>
    <r>
      <rPr>
        <sz val="9"/>
        <color theme="1"/>
        <rFont val="Arial"/>
      </rPr>
      <t xml:space="preserve">FRESH - </t>
    </r>
    <r>
      <rPr>
        <sz val="9"/>
        <color theme="1"/>
        <rFont val="Arial"/>
      </rPr>
      <t>or Equal To #30895</t>
    </r>
  </si>
  <si>
    <t xml:space="preserve">Pudding chocolate TFF cup                                                        </t>
  </si>
  <si>
    <t>29194</t>
  </si>
  <si>
    <r>
      <rPr>
        <sz val="9"/>
        <color theme="1"/>
        <rFont val="Arial"/>
      </rPr>
      <t xml:space="preserve">FRESH - </t>
    </r>
    <r>
      <rPr>
        <sz val="9"/>
        <color theme="1"/>
        <rFont val="Arial"/>
      </rPr>
      <t>or Equal To #30889</t>
    </r>
  </si>
  <si>
    <t xml:space="preserve">Pudding vanilla TFF cup        </t>
  </si>
  <si>
    <t>28161</t>
  </si>
  <si>
    <r>
      <rPr>
        <sz val="9"/>
        <color theme="1"/>
        <rFont val="Arial"/>
      </rPr>
      <t xml:space="preserve">FRESH - </t>
    </r>
    <r>
      <rPr>
        <sz val="9"/>
        <color theme="1"/>
        <rFont val="Arial"/>
      </rPr>
      <t>or Equal To #30891</t>
    </r>
  </si>
  <si>
    <t>SUNDRY, MILK SOY</t>
  </si>
  <si>
    <t>Soy milk 8.25oz aseptic boxes, shelf stable</t>
  </si>
  <si>
    <t>27150</t>
  </si>
  <si>
    <t>KIKKOMAN PEARL chocolate #6185</t>
  </si>
  <si>
    <t xml:space="preserve">CHOCOLATE AND VANILLA                                               </t>
  </si>
  <si>
    <t>27152</t>
  </si>
  <si>
    <t>KIKKOMAN PEARL  vanilla #6184</t>
  </si>
  <si>
    <t>SUNDRY, MILK ALMOND</t>
  </si>
  <si>
    <t>Almond milk 8oz aseptic boxes, shelf stable</t>
  </si>
  <si>
    <t>18/8Z</t>
  </si>
  <si>
    <t>62423</t>
  </si>
  <si>
    <t>KIKKOMAN PEARL chocolate #136460</t>
  </si>
  <si>
    <t xml:space="preserve">CHOCOLATE AND VANILLA                                                           </t>
  </si>
  <si>
    <t>62422</t>
  </si>
  <si>
    <t>KIKKOMAN PEARL  vanilla #136461</t>
  </si>
  <si>
    <t>SUNDRY, MILK, HEAVY WHIPPING CREAM</t>
  </si>
  <si>
    <t>32z</t>
  </si>
  <si>
    <t>Distributors Choice</t>
  </si>
  <si>
    <t>QUART</t>
  </si>
  <si>
    <t>DAIRY/DAIRY ALTERNATIVES SUB-TOTAL:</t>
  </si>
  <si>
    <t>PAPER/CHEMICAL SUPPLIES</t>
  </si>
  <si>
    <t>PAPER,  3 COMP FOAM HINGED</t>
  </si>
  <si>
    <t>3 COMPARTMENT TRAY- Foam with hinged lid w/safety lock lid 9.5 X 9.25 X 3</t>
  </si>
  <si>
    <t>200CT</t>
  </si>
  <si>
    <t>DART 95HTPF3</t>
  </si>
  <si>
    <t>PAPER, 5 COMP TRAY</t>
  </si>
  <si>
    <t>5 COMPARTMENT TRAY - 8.25x10.25</t>
  </si>
  <si>
    <t>46908</t>
  </si>
  <si>
    <t>4/125CT</t>
  </si>
  <si>
    <t>Pactiv YTH1-0500</t>
  </si>
  <si>
    <t>PAPER, LABEL, USE BY DATE</t>
  </si>
  <si>
    <t>LABEL 2X3 "USE BY DATE"</t>
  </si>
  <si>
    <t>66338</t>
  </si>
  <si>
    <t>NATIONAL CHECKING COMPANY - 655894</t>
  </si>
  <si>
    <t>ROLL</t>
  </si>
  <si>
    <t>PAPER, BAGS RECLOSABLE</t>
  </si>
  <si>
    <t>Low Density Reclosable Bags</t>
  </si>
  <si>
    <t xml:space="preserve">SANDWICH </t>
  </si>
  <si>
    <t>500 CT</t>
  </si>
  <si>
    <t>40480</t>
  </si>
  <si>
    <t>Inteplast RZIP-SAND</t>
  </si>
  <si>
    <r>
      <rPr>
        <sz val="9"/>
        <color theme="1"/>
        <rFont val="Arial"/>
      </rPr>
      <t>QUART</t>
    </r>
    <r>
      <rPr>
        <b/>
        <sz val="9"/>
        <color theme="1"/>
        <rFont val="Arial"/>
      </rPr>
      <t xml:space="preserve"> </t>
    </r>
  </si>
  <si>
    <t>40493</t>
  </si>
  <si>
    <t xml:space="preserve">Inteplast RZIP-QRT </t>
  </si>
  <si>
    <t xml:space="preserve">GALLON </t>
  </si>
  <si>
    <t>250 CT</t>
  </si>
  <si>
    <t>40487</t>
  </si>
  <si>
    <t>Inteplast RZIP-GAL</t>
  </si>
  <si>
    <t>PAPER, BAGS SANDWICH CLEAR</t>
  </si>
  <si>
    <t xml:space="preserve">Saddle Pack - Sandwich bag Clear 5.5x5.5        </t>
  </si>
  <si>
    <t>2000 CT</t>
  </si>
  <si>
    <t>40256</t>
  </si>
  <si>
    <t>DISTRIBUTOR'S CHOICE - PC55-SP</t>
  </si>
  <si>
    <t>SOUFFLE CUPS, FOAM BOWLS, AND LIDS</t>
  </si>
  <si>
    <t>1 oz Souffle Cup Poly</t>
  </si>
  <si>
    <t>20/125=2500</t>
  </si>
  <si>
    <t>42670</t>
  </si>
  <si>
    <t>1oz Souffle Cup</t>
  </si>
  <si>
    <t xml:space="preserve">1 oz Souffle Lid </t>
  </si>
  <si>
    <t>42700</t>
  </si>
  <si>
    <t>1oz  Souffle Lid</t>
  </si>
  <si>
    <t>2 oz Souffle Cup Poly</t>
  </si>
  <si>
    <t>42676</t>
  </si>
  <si>
    <t>2oz Souffle Cup</t>
  </si>
  <si>
    <t>2 oz Souffle Lid</t>
  </si>
  <si>
    <t>42702</t>
  </si>
  <si>
    <t>2oz Souffle Lid</t>
  </si>
  <si>
    <t xml:space="preserve">4oz Souffle Cup Polypro              </t>
  </si>
  <si>
    <t>42682</t>
  </si>
  <si>
    <t>4oz Souffle Cup (400PC)</t>
  </si>
  <si>
    <t>4oz Souffle Lid (3.25oz, 4oz, 5.5oz)                                                                                 CS:20/125=2500</t>
  </si>
  <si>
    <t>42704</t>
  </si>
  <si>
    <t>4oz Souffle Lid (PL4N)</t>
  </si>
  <si>
    <t>4oz Container Foam Squat                                                                                               CS:20/50= 1000</t>
  </si>
  <si>
    <t>20/50=1000</t>
  </si>
  <si>
    <t>43652</t>
  </si>
  <si>
    <r>
      <rPr>
        <sz val="9"/>
        <color theme="1"/>
        <rFont val="Arial"/>
      </rPr>
      <t>4oz Cup SQUAT DART</t>
    </r>
    <r>
      <rPr>
        <b/>
        <sz val="9"/>
        <color theme="1"/>
        <rFont val="Arial"/>
      </rPr>
      <t xml:space="preserve"> (4J6)</t>
    </r>
  </si>
  <si>
    <t>4oz Vented Lid (4J6, 6J6)                                                                                                 CS:10/100=1000</t>
  </si>
  <si>
    <t>10/100=1000</t>
  </si>
  <si>
    <t>41420</t>
  </si>
  <si>
    <r>
      <rPr>
        <sz val="9"/>
        <color theme="1"/>
        <rFont val="Arial"/>
      </rPr>
      <t xml:space="preserve">4oz Vented Lid (6JL) </t>
    </r>
    <r>
      <rPr>
        <sz val="9"/>
        <color rgb="FFFF0000"/>
        <rFont val="Arial"/>
      </rPr>
      <t>NEEDING TO USE THESE LIDS OUT</t>
    </r>
  </si>
  <si>
    <t>6oz bowl                                                                                                                            CS:20/50 = 1000</t>
  </si>
  <si>
    <t>43630</t>
  </si>
  <si>
    <r>
      <rPr>
        <sz val="9"/>
        <color theme="1"/>
        <rFont val="Arial"/>
      </rPr>
      <t xml:space="preserve">6oz foam bowl </t>
    </r>
    <r>
      <rPr>
        <b/>
        <sz val="9"/>
        <color theme="1"/>
        <rFont val="Arial"/>
      </rPr>
      <t>(6B12)</t>
    </r>
  </si>
  <si>
    <t>6oz/8oz vented lid (8,12SJ20,16MJ20)                                                                             CS:10/100=1000</t>
  </si>
  <si>
    <t>41426</t>
  </si>
  <si>
    <r>
      <rPr>
        <sz val="9"/>
        <color theme="1"/>
        <rFont val="Arial"/>
      </rPr>
      <t xml:space="preserve">6oz/8oz Vented Lid (20JL) </t>
    </r>
    <r>
      <rPr>
        <sz val="9"/>
        <color rgb="FFFF0000"/>
        <rFont val="Arial"/>
      </rPr>
      <t>NEEDING TO USE THESE LIDS OUT</t>
    </r>
  </si>
  <si>
    <t>8oz bowl                                                                                                                            CS:20/50 = 1000</t>
  </si>
  <si>
    <t>43696</t>
  </si>
  <si>
    <r>
      <rPr>
        <sz val="9"/>
        <color theme="1"/>
        <rFont val="Arial"/>
      </rPr>
      <t xml:space="preserve">8oz foam bowl </t>
    </r>
    <r>
      <rPr>
        <b/>
        <sz val="9"/>
        <color theme="1"/>
        <rFont val="Arial"/>
      </rPr>
      <t>(8SJ20)</t>
    </r>
  </si>
  <si>
    <t>12oz bowl                                                                                                                          CS:20/50 = 1000</t>
  </si>
  <si>
    <t>43677</t>
  </si>
  <si>
    <r>
      <rPr>
        <sz val="9"/>
        <color theme="1"/>
        <rFont val="Arial"/>
      </rPr>
      <t xml:space="preserve">12oz foam bowl </t>
    </r>
    <r>
      <rPr>
        <b/>
        <sz val="9"/>
        <color theme="1"/>
        <rFont val="Arial"/>
      </rPr>
      <t>(12B32)</t>
    </r>
  </si>
  <si>
    <t>12oz vented lid or lid foam (prefer vented to help save cost)                                            CS:10/50 = 500</t>
  </si>
  <si>
    <t>10/50=500</t>
  </si>
  <si>
    <t>64803</t>
  </si>
  <si>
    <r>
      <rPr>
        <sz val="9"/>
        <color theme="1"/>
        <rFont val="Arial"/>
      </rPr>
      <t xml:space="preserve">Dart - 32JL or 32RL </t>
    </r>
    <r>
      <rPr>
        <sz val="9"/>
        <color rgb="FFFF0000"/>
        <rFont val="Arial"/>
      </rPr>
      <t>NEEDING TO USE THESE LIDS OUT</t>
    </r>
  </si>
  <si>
    <t>PAPER, GLOVES, VINYL P.F.</t>
  </si>
  <si>
    <t xml:space="preserve">GLOVE, SERVING, VINYL, POWDER FREE- NON- LATEX - FOOD SERVICE </t>
  </si>
  <si>
    <t>INTEPLAST or Equal to</t>
  </si>
  <si>
    <t xml:space="preserve">                                                              non-allergenic, synthetic, powder free.</t>
  </si>
  <si>
    <t>10/100</t>
  </si>
  <si>
    <t>49456</t>
  </si>
  <si>
    <r>
      <rPr>
        <sz val="9"/>
        <color theme="1"/>
        <rFont val="Arial"/>
      </rPr>
      <t xml:space="preserve">MED - </t>
    </r>
    <r>
      <rPr>
        <sz val="9"/>
        <color theme="1"/>
        <rFont val="Arial"/>
      </rPr>
      <t>INTEPLAST #VF002</t>
    </r>
  </si>
  <si>
    <t>49458</t>
  </si>
  <si>
    <r>
      <rPr>
        <sz val="9"/>
        <color theme="1"/>
        <rFont val="Arial"/>
      </rPr>
      <t>LRG-I</t>
    </r>
    <r>
      <rPr>
        <sz val="9"/>
        <color theme="1"/>
        <rFont val="Arial"/>
      </rPr>
      <t>NTEPLAST #VF003</t>
    </r>
  </si>
  <si>
    <t>PAPER, GLOVES, POLY EMBOSSED</t>
  </si>
  <si>
    <t>GLOVES, SERVING, POLY- LOOSE DESIGN ALLOWS FOR VENTING, FOR COOLER, MORE COMFORTABLE WEAR. DESIGN MAKES IT EASIER
FOR USERS TO PUT ON AND TAKE OFF GLOVE QUICKER. COMFORTABLE, LIGHTWEIGHT MATERIAL FOR REDUCED HAND FATIGUE.</t>
  </si>
  <si>
    <t>10/120</t>
  </si>
  <si>
    <t xml:space="preserve">Inteplast or Equal To </t>
  </si>
  <si>
    <t>49302</t>
  </si>
  <si>
    <t>SML - INTEPLAST #CP001-120</t>
  </si>
  <si>
    <t>49450</t>
  </si>
  <si>
    <t>MED - INTEPLAST #CP002-120</t>
  </si>
  <si>
    <t>PAPER, GLOVES, BLUE POLY GLOVES</t>
  </si>
  <si>
    <t xml:space="preserve">Easyon quick donning poly gloves </t>
  </si>
  <si>
    <t>10/200</t>
  </si>
  <si>
    <t>49323</t>
  </si>
  <si>
    <t xml:space="preserve">ELARA or Equal To </t>
  </si>
  <si>
    <t>20/50</t>
  </si>
  <si>
    <t>Unisize #FPS205  HANDGARDS 303362365</t>
  </si>
  <si>
    <t>PAPER, FOOD TRAY RED PLAID</t>
  </si>
  <si>
    <t xml:space="preserve">FOOD TRAY, PAPER #25     </t>
  </si>
  <si>
    <t>4/250</t>
  </si>
  <si>
    <t>97018</t>
  </si>
  <si>
    <t>FOOD TRAY RED PLAID #25</t>
  </si>
  <si>
    <t xml:space="preserve">FOOD TRAY, PAPER #40     </t>
  </si>
  <si>
    <t>FOOD TRAY RED PLAID #40</t>
  </si>
  <si>
    <t xml:space="preserve">FOOD TRAY, PAPER #50     </t>
  </si>
  <si>
    <t>FOOD TRAY RED PLAID   #50</t>
  </si>
  <si>
    <t xml:space="preserve">FOOD TRAY, PAPER #100  </t>
  </si>
  <si>
    <t>97038</t>
  </si>
  <si>
    <t>FOOD TRAY RED PLAID   #100</t>
  </si>
  <si>
    <t>FOOD TRAY, PAPER #200</t>
  </si>
  <si>
    <t>FOOD TRAY RED PLAID  #200</t>
  </si>
  <si>
    <t>PAPER, FRIED FOOD SCOOPS</t>
  </si>
  <si>
    <t>Jr. Fry Scoop 3.5 oz - Start Motion</t>
  </si>
  <si>
    <t>DIXIE MED</t>
  </si>
  <si>
    <t>62163</t>
  </si>
  <si>
    <t>3.5oz fry scoop # 8170 or Distributors Choice</t>
  </si>
  <si>
    <t>Regular Fry Scopp 5.0 oz - Start Motnion</t>
  </si>
  <si>
    <t>5oz fry scoop # 8172 or Distributors Choice</t>
  </si>
  <si>
    <t>PAPER, FILM</t>
  </si>
  <si>
    <t xml:space="preserve">Film Cling 24 x 2000                   </t>
  </si>
  <si>
    <t>1 ROLL</t>
  </si>
  <si>
    <t>45062</t>
  </si>
  <si>
    <r>
      <rPr>
        <sz val="9"/>
        <color theme="1"/>
        <rFont val="Arial"/>
      </rPr>
      <t>DITRIBUTOR'S CHOICE -</t>
    </r>
    <r>
      <rPr>
        <strike/>
        <sz val="9"/>
        <color theme="1"/>
        <rFont val="Arial"/>
      </rPr>
      <t xml:space="preserve">
</t>
    </r>
    <r>
      <rPr>
        <sz val="9"/>
        <color theme="1"/>
        <rFont val="Arial"/>
      </rPr>
      <t>COMPANION #1868700036</t>
    </r>
  </si>
  <si>
    <t>PAPER, FOIL</t>
  </si>
  <si>
    <t xml:space="preserve">ALUMINUM FOIL - 18 INCHES BY 1000 FEET    </t>
  </si>
  <si>
    <t>44819</t>
  </si>
  <si>
    <r>
      <rPr>
        <sz val="9"/>
        <color theme="1"/>
        <rFont val="Arial"/>
      </rPr>
      <t>Regular Durable</t>
    </r>
    <r>
      <rPr>
        <sz val="9"/>
        <color theme="1"/>
        <rFont val="Arial"/>
      </rPr>
      <t xml:space="preserve"> or Equal To COMPAN #584468</t>
    </r>
  </si>
  <si>
    <t>PAPER, TOWEL ROLL</t>
  </si>
  <si>
    <t>100% RECYCLED &amp; ECO LOGO CERTIFIED HAND TOWEL ROLL</t>
  </si>
  <si>
    <t>6/ROLL</t>
  </si>
  <si>
    <t>40909</t>
  </si>
  <si>
    <t>SCA- TORK - 290088</t>
  </si>
  <si>
    <t>PACK:6 ROLLS/884 SHEETS PER ROLL-5304 SHEETS PER CS</t>
  </si>
  <si>
    <t>PAPER,  EXPRESS NAPKINS</t>
  </si>
  <si>
    <t>100% RECYCLED &amp; EPA COMPLIANT CONTAINS MIN 40% POST CONSUMER</t>
  </si>
  <si>
    <t>12/500</t>
  </si>
  <si>
    <t>41297</t>
  </si>
  <si>
    <t xml:space="preserve">SCA TISSUE-DX906E or Equal To </t>
  </si>
  <si>
    <t xml:space="preserve"> WASTE</t>
  </si>
  <si>
    <t>PAPER, SPORK KIT</t>
  </si>
  <si>
    <t>Spork, Napkin, Straw kit</t>
  </si>
  <si>
    <t>46551</t>
  </si>
  <si>
    <t>1000 CT</t>
  </si>
  <si>
    <t>Berkley 5670</t>
  </si>
  <si>
    <t>PAPER, PAN LINERS</t>
  </si>
  <si>
    <t>Quilon paper baking pan liner, 1000ct, 16x24</t>
  </si>
  <si>
    <t>45150</t>
  </si>
  <si>
    <t>DISTRIBUTOR'S CHOICE- BAGCRAFT #030001</t>
  </si>
  <si>
    <t>PAN LINER STMTBL, OVENABLE HI-HT</t>
  </si>
  <si>
    <t xml:space="preserve">PanHandlers ovenable pan liners clear nylon 34'x16" Bake up to 400°F full pan  </t>
  </si>
  <si>
    <t>40544</t>
  </si>
  <si>
    <t>HANDGARDS - 304985022 or Equal To</t>
  </si>
  <si>
    <t>TRASH CAN LINER, 60 GAL</t>
  </si>
  <si>
    <r>
      <rPr>
        <sz val="9"/>
        <color theme="1"/>
        <rFont val="Arial"/>
      </rPr>
      <t xml:space="preserve">LINER 38X58 60G </t>
    </r>
    <r>
      <rPr>
        <b/>
        <sz val="9"/>
        <color theme="1"/>
        <rFont val="Arial"/>
      </rPr>
      <t>1.7 ML BLK</t>
    </r>
  </si>
  <si>
    <t>40726</t>
  </si>
  <si>
    <t>PITT PLASTICS INC - COMPAN - # or Equal To</t>
  </si>
  <si>
    <t>CHEMICAL - DISH LIQUID</t>
  </si>
  <si>
    <t>Liquid detergent for manual washing of pots and pans</t>
  </si>
  <si>
    <t>8/38Z</t>
  </si>
  <si>
    <t>DAWN 45112 or Equal To</t>
  </si>
  <si>
    <t>CHEMICAL - BLEACH</t>
  </si>
  <si>
    <t>Bleach ultra germicidal- Disinfects, Sanitizes &amp; Deodorizes Hard Nonporous Surfaces,</t>
  </si>
  <si>
    <t>3/121Z</t>
  </si>
  <si>
    <t>CLOROX- 30966 or Equal To</t>
  </si>
  <si>
    <t xml:space="preserve">Meets EPA Guidelines for sanitizing food contact surfaces.   </t>
  </si>
  <si>
    <t>CHEMICAL - LAUNDRY DETERGENT</t>
  </si>
  <si>
    <t>Soap Liquid H.E. 2XConcentrate 64 Load</t>
  </si>
  <si>
    <t>PROCTER &amp; GAMBLE - TIDE # 08886 or Equal To</t>
  </si>
  <si>
    <t>ERA</t>
  </si>
  <si>
    <t>CHEMICAL, LIME- OUT DELIMER</t>
  </si>
  <si>
    <t>DELIMER</t>
  </si>
  <si>
    <t>US CHEMICAL</t>
  </si>
  <si>
    <t xml:space="preserve">CHEMICAL - DEGREASER </t>
  </si>
  <si>
    <r>
      <rPr>
        <sz val="9"/>
        <color theme="1"/>
        <rFont val="Arial"/>
      </rPr>
      <t xml:space="preserve">CLEANER/DEGREASER ORANGE ZAP                                                                            </t>
    </r>
    <r>
      <rPr>
        <b/>
        <sz val="9"/>
        <color theme="1"/>
        <rFont val="Arial"/>
      </rPr>
      <t>4/1 GALLON</t>
    </r>
  </si>
  <si>
    <t>INTERCON -64541 or Equal To</t>
  </si>
  <si>
    <t>CHEMICAL - CLEANER &amp; BACTERIAL GREASE ELIMINATOR</t>
  </si>
  <si>
    <t xml:space="preserve">Formula 429 is a bio-enzymatic floor cleaner and restorer. Residual bacterial enzyme activity continues to attack/eliminate greases and oils from floors and grout. Works on kitchen grease and other organic soils. Use on all hard surface floors. Excellent initial cleaning power with long-term residual activity. </t>
  </si>
  <si>
    <t>NYCO # NL429</t>
  </si>
  <si>
    <t>CHEMICAL - DETERGENT, DISHWASHER</t>
  </si>
  <si>
    <t>Liquid Non-Chlorinated detergent for institutional low temperature mechanical warewashing only. Heavy duty formula that contains water conditioners. cRc approved.</t>
  </si>
  <si>
    <t xml:space="preserve">5 GAL </t>
  </si>
  <si>
    <t>DISTRIBUTOR CHOICE</t>
  </si>
  <si>
    <t>45 DAYS</t>
  </si>
  <si>
    <t>CHEMICAL - SANITIZER, DISHWASHER</t>
  </si>
  <si>
    <t xml:space="preserve">CHEMICAL - QUAT SANITIZER </t>
  </si>
  <si>
    <t xml:space="preserve">QUAT SANITIZER -for dish sanitation and food surfaces                  </t>
  </si>
  <si>
    <t>DISTRIBUTORS CHOICE
INTERCON #23441</t>
  </si>
  <si>
    <t>CHEMICAL- QUAT TEST TAPE</t>
  </si>
  <si>
    <t>Hydrion QT-40 Quaternary Sanitizer Test Tape 15 feet Roll Quat Color Chart 0-500 ppm Range</t>
  </si>
  <si>
    <t xml:space="preserve">DISTRIBUTORS CHOICE
</t>
  </si>
  <si>
    <t xml:space="preserve">PAPER/CHEMICAL SUPPLIES SUB TOTAL:     </t>
  </si>
  <si>
    <t>24/25 All items list below are distributor's choice or equal to</t>
  </si>
  <si>
    <t>Vendor Name</t>
  </si>
  <si>
    <t>Vendor Item #</t>
  </si>
  <si>
    <t>Manufacturer Product #</t>
  </si>
  <si>
    <t>Brand</t>
  </si>
  <si>
    <t>PackSize</t>
  </si>
  <si>
    <t>Item #</t>
  </si>
  <si>
    <t>Description</t>
  </si>
  <si>
    <t>Qty</t>
  </si>
  <si>
    <t xml:space="preserve">Cost Per Case </t>
  </si>
  <si>
    <t>MCCORMICK &amp; COMPANY, INC.</t>
  </si>
  <si>
    <t>10052100324057</t>
  </si>
  <si>
    <t>932405</t>
  </si>
  <si>
    <t>MCCORM</t>
  </si>
  <si>
    <t>16Z</t>
  </si>
  <si>
    <t>ALLSPICE GROUND</t>
  </si>
  <si>
    <t>FIRST FRUITS OF WASHINGTON</t>
  </si>
  <si>
    <t>20160526030153</t>
  </si>
  <si>
    <t>41239</t>
  </si>
  <si>
    <t>FFRUIT</t>
  </si>
  <si>
    <t>APPLE GALA XFCY     113CT</t>
  </si>
  <si>
    <t>JONES DAIRY FARM</t>
  </si>
  <si>
    <t>192 CT,</t>
  </si>
  <si>
    <t>BACON COOKED ROUND HICKORY, SEPARATED</t>
  </si>
  <si>
    <t>SMITHFIELD FARMLAND</t>
  </si>
  <si>
    <t>SMTHFD</t>
  </si>
  <si>
    <t>3.75#</t>
  </si>
  <si>
    <t>BACON CKD SLCD 300CT</t>
  </si>
  <si>
    <t>HANDGARDS, INC.</t>
  </si>
  <si>
    <t>HNDGRD</t>
  </si>
  <si>
    <t>BAG BUN PAN HI-D 27X37</t>
  </si>
  <si>
    <t>INTEPLAST GROUP - IBS</t>
  </si>
  <si>
    <t>PBR1824</t>
  </si>
  <si>
    <t>INTPLS</t>
  </si>
  <si>
    <t>BAG FOOD STRGE ROLL 18X24</t>
  </si>
  <si>
    <t>ORIGINAL BAGEL COMPANY</t>
  </si>
  <si>
    <t>ORGNAL</t>
  </si>
  <si>
    <t>72/4.25Z</t>
  </si>
  <si>
    <t>BAGEL ASIAGO</t>
  </si>
  <si>
    <t>45/4.5Z</t>
  </si>
  <si>
    <t>BAGEL BLUEBERRY</t>
  </si>
  <si>
    <t>661106 F</t>
  </si>
  <si>
    <t>BAGEL CINNAMON RAISIN</t>
  </si>
  <si>
    <t>BAGEL PLAIN SLICED</t>
  </si>
  <si>
    <t>00071802451451</t>
  </si>
  <si>
    <t>661145 F</t>
  </si>
  <si>
    <t>67152</t>
  </si>
  <si>
    <t>S/O*3 BAGEL FRENCH TOAST</t>
  </si>
  <si>
    <t>B &amp; G FOODS INC</t>
  </si>
  <si>
    <t>BAKING POWDER</t>
  </si>
  <si>
    <t>CLBRGL</t>
  </si>
  <si>
    <t>BAKING SODA</t>
  </si>
  <si>
    <t>VENTURA FOODS</t>
  </si>
  <si>
    <t>HVALLY</t>
  </si>
  <si>
    <t>DRESSING BALSAMIC VIN</t>
  </si>
  <si>
    <t>BUSH BROTHERS &amp; COMPANY</t>
  </si>
  <si>
    <t>10039400016196</t>
  </si>
  <si>
    <t>3940001619</t>
  </si>
  <si>
    <t>BUSH</t>
  </si>
  <si>
    <t>#10</t>
  </si>
  <si>
    <t>BEANS BAKED BUSH'S BEST</t>
  </si>
  <si>
    <t>RICH PRODUCTS</t>
  </si>
  <si>
    <t>RICHS</t>
  </si>
  <si>
    <t>168/3.2Z</t>
  </si>
  <si>
    <t>BISCUIT DGH BUTRMLK JMBO</t>
  </si>
  <si>
    <t>C.H.GUENTHER &amp;SON</t>
  </si>
  <si>
    <t>CONESTOGA</t>
  </si>
  <si>
    <t>6/5.75#</t>
  </si>
  <si>
    <t>BROWNIE MIX WHOLE GRAIN</t>
  </si>
  <si>
    <t>GENERAL MILLS INC</t>
  </si>
  <si>
    <t>GMILLS</t>
  </si>
  <si>
    <t>CAKE MIX CHOCOLATE</t>
  </si>
  <si>
    <t>CAKE MIX YELLOW</t>
  </si>
  <si>
    <t>BARON SPICES &amp; SEASONING</t>
  </si>
  <si>
    <t>KOHL</t>
  </si>
  <si>
    <t>CELERY SD WHL</t>
  </si>
  <si>
    <t>IPAP</t>
  </si>
  <si>
    <t>NASNVL</t>
  </si>
  <si>
    <t>CHEESE FETA CRMBL DRY BAG</t>
  </si>
  <si>
    <t>10052100010486</t>
  </si>
  <si>
    <t>900210220</t>
  </si>
  <si>
    <t>20Z</t>
  </si>
  <si>
    <t>CHILI POWDER DARK</t>
  </si>
  <si>
    <t>30081274556203</t>
  </si>
  <si>
    <t>5620</t>
  </si>
  <si>
    <t>BARONS/KOHL</t>
  </si>
  <si>
    <t>CHILI POWDER DARK FINEST</t>
  </si>
  <si>
    <t>10052100324088</t>
  </si>
  <si>
    <t>932408</t>
  </si>
  <si>
    <t>18Z</t>
  </si>
  <si>
    <t>CHILI POWDER LIGHT</t>
  </si>
  <si>
    <t>SANDERSON FARMS, INC</t>
  </si>
  <si>
    <t>4/10#</t>
  </si>
  <si>
    <t>CHIX BRST B/S RNDM USA</t>
  </si>
  <si>
    <t>BRAKEBUSH BROTHERS INC.</t>
  </si>
  <si>
    <t>BRKBSH</t>
  </si>
  <si>
    <t>CHIX STRIP SMART GF</t>
  </si>
  <si>
    <t>90074941146854</t>
  </si>
  <si>
    <t>14685</t>
  </si>
  <si>
    <t>CHIX WING 1&amp;2 JUMBO 225AV</t>
  </si>
  <si>
    <t>CINNAMON</t>
  </si>
  <si>
    <t>INTERCON CHEMICAL</t>
  </si>
  <si>
    <t>FICCB-04X1-0845</t>
  </si>
  <si>
    <t>INTERCON</t>
  </si>
  <si>
    <t>4/1GAL</t>
  </si>
  <si>
    <t>CLEANER FLOOR SUREFOOT EZ</t>
  </si>
  <si>
    <t>GDSRCE</t>
  </si>
  <si>
    <t>126/1.5 OZ</t>
  </si>
  <si>
    <t>COOKIE BIRTHDAY FRSTD WG</t>
  </si>
  <si>
    <t>BEST MAID COOKIE COMPANY</t>
  </si>
  <si>
    <t>00086478707450</t>
  </si>
  <si>
    <t>70745</t>
  </si>
  <si>
    <t>BESTMD</t>
  </si>
  <si>
    <t>200/1.5Z</t>
  </si>
  <si>
    <t>COOKIE DGH CHOC CHIP M&amp;M</t>
  </si>
  <si>
    <t>00086478707535</t>
  </si>
  <si>
    <t>70753</t>
  </si>
  <si>
    <t>COOKIE DGH DBL CHOC CHIP</t>
  </si>
  <si>
    <t>COOKIE DGH SLTD CRML CHOC</t>
  </si>
  <si>
    <t>00086478707443</t>
  </si>
  <si>
    <t>70744</t>
  </si>
  <si>
    <t>COOKIE DGH SNICKERDOODLE</t>
  </si>
  <si>
    <t>00086478707504</t>
  </si>
  <si>
    <t>70750</t>
  </si>
  <si>
    <t>COOKIE DGH WHT CHOC MCDM</t>
  </si>
  <si>
    <t>COOKIE HARVEST FRSTD WG</t>
  </si>
  <si>
    <t>COOKIE PINK FRSTD WG</t>
  </si>
  <si>
    <t>COOKIE SPRING FRSTD WG</t>
  </si>
  <si>
    <t>COOKIE WINTER FRSTD WG</t>
  </si>
  <si>
    <t>FERRERO USA, INC</t>
  </si>
  <si>
    <t>10030100201509</t>
  </si>
  <si>
    <t>98375</t>
  </si>
  <si>
    <t>KEEBLR</t>
  </si>
  <si>
    <t>CRACKER ANIMAL WW IW</t>
  </si>
  <si>
    <t>24Z</t>
  </si>
  <si>
    <t>CREAM OF TARTAR</t>
  </si>
  <si>
    <t>HADLEY FARMS, INC</t>
  </si>
  <si>
    <t>144/2.2 OZ</t>
  </si>
  <si>
    <t>CROISSANT FULLY CURVED SLICED WG = 2GRAIN</t>
  </si>
  <si>
    <t>CUMIN GROUND</t>
  </si>
  <si>
    <t>WINCUP</t>
  </si>
  <si>
    <t>25/40</t>
  </si>
  <si>
    <t>CUP FOAM VIO 12Z</t>
  </si>
  <si>
    <t>DART CONTAINER</t>
  </si>
  <si>
    <t>TP9R</t>
  </si>
  <si>
    <t>DART</t>
  </si>
  <si>
    <r>
      <rPr>
        <b/>
        <sz val="9"/>
        <color rgb="FF000000"/>
        <rFont val="Arial"/>
      </rPr>
      <t xml:space="preserve">CUP PLSTC CLR SQT PET 9Z </t>
    </r>
    <r>
      <rPr>
        <b/>
        <sz val="9"/>
        <color rgb="FF000000"/>
        <rFont val="Arial"/>
      </rPr>
      <t>(PARFAIT CUP)</t>
    </r>
  </si>
  <si>
    <t>00041165277517</t>
  </si>
  <si>
    <t>DNR662</t>
  </si>
  <si>
    <t>42762</t>
  </si>
  <si>
    <t>LID DOME CLEAR N/HOLE</t>
  </si>
  <si>
    <t>BERK ENTERPRISES</t>
  </si>
  <si>
    <t>BERKLY</t>
  </si>
  <si>
    <t>CUTLERY KIT F/SP/K/N/S&amp;P</t>
  </si>
  <si>
    <t>SARA LEE FROZEN BAKERY</t>
  </si>
  <si>
    <t>SRALEE</t>
  </si>
  <si>
    <t>48/3.9Z</t>
  </si>
  <si>
    <t>DANISH ELITE ASST *TRAY*</t>
  </si>
  <si>
    <t>MEL-O-CREAM DONUTS INTN'L.,INC</t>
  </si>
  <si>
    <t>MEL-O</t>
  </si>
  <si>
    <t>84/3Z</t>
  </si>
  <si>
    <t>DONUT LONG JOHN CRM FILL</t>
  </si>
  <si>
    <t>BAKER BOY</t>
  </si>
  <si>
    <t>BAKER</t>
  </si>
  <si>
    <t>48/2.9Z</t>
  </si>
  <si>
    <t>DONUT LONG JOHN MAPLE IW</t>
  </si>
  <si>
    <t>DONUT SHELL RSPBRY FILL</t>
  </si>
  <si>
    <t>PEARL VALLEY EGGS, INC.</t>
  </si>
  <si>
    <t>4L15BR</t>
  </si>
  <si>
    <t>PVALLY</t>
  </si>
  <si>
    <t>*15*DOZ</t>
  </si>
  <si>
    <t>EGGS *BULK* GRADE A MED</t>
  </si>
  <si>
    <t>10052100306060</t>
  </si>
  <si>
    <t>930606</t>
  </si>
  <si>
    <t>FLAVOR VANILLA IMITATION</t>
  </si>
  <si>
    <t>GLDMDL</t>
  </si>
  <si>
    <t>FLOUR ALL PURPOSE</t>
  </si>
  <si>
    <t>FLOUR WW WHT</t>
  </si>
  <si>
    <t>HANDI-FOIL OF AMERICA</t>
  </si>
  <si>
    <t>10012073879398</t>
  </si>
  <si>
    <t>584468 COM</t>
  </si>
  <si>
    <t>COMPAN</t>
  </si>
  <si>
    <t>FOIL STANDARD     18X1000</t>
  </si>
  <si>
    <t>NOVOLEX COMPANY BAGCRAFT</t>
  </si>
  <si>
    <t>10072181008554</t>
  </si>
  <si>
    <t>300855</t>
  </si>
  <si>
    <t>BGCRFT</t>
  </si>
  <si>
    <t>4/500CT</t>
  </si>
  <si>
    <t>FOIL WRAP "CHICKEN"</t>
  </si>
  <si>
    <t>10072181008295</t>
  </si>
  <si>
    <t>300829</t>
  </si>
  <si>
    <t>4/500</t>
  </si>
  <si>
    <t>FOIL WRAP BLU CHK 10.5X13</t>
  </si>
  <si>
    <t>10072181008530</t>
  </si>
  <si>
    <t>300853</t>
  </si>
  <si>
    <t>FOIL WRAP CHSBRGR 10.5X14</t>
  </si>
  <si>
    <t>10072181008271</t>
  </si>
  <si>
    <t>300827</t>
  </si>
  <si>
    <t>FOIL WRAP RED CHK 10.5X13</t>
  </si>
  <si>
    <t>00022361020008</t>
  </si>
  <si>
    <t>1012000</t>
  </si>
  <si>
    <t>1000</t>
  </si>
  <si>
    <t>FORK MEDIUM POLY    WHITE</t>
  </si>
  <si>
    <t>CVNDSH</t>
  </si>
  <si>
    <t>FRIES "DELIVERCRISP" 3/8"</t>
  </si>
  <si>
    <t>FRIES REG SPCY STRAIGHT CUT "3/8"</t>
  </si>
  <si>
    <t>20081274010180</t>
  </si>
  <si>
    <t>6171</t>
  </si>
  <si>
    <t>19Z</t>
  </si>
  <si>
    <t>GARLIC POWDERED</t>
  </si>
  <si>
    <t>FIRST FOOD CO, INC</t>
  </si>
  <si>
    <t>00887164613051</t>
  </si>
  <si>
    <t>461305</t>
  </si>
  <si>
    <t>FIRST</t>
  </si>
  <si>
    <t>GELATIN STRAWBERRY</t>
  </si>
  <si>
    <t>00081274010513</t>
  </si>
  <si>
    <t>6250</t>
  </si>
  <si>
    <t>14Z</t>
  </si>
  <si>
    <t>GINGER GROUND</t>
  </si>
  <si>
    <t>10012073877080</t>
  </si>
  <si>
    <t>CPNVF004</t>
  </si>
  <si>
    <t>GLOVE VINYL     PF XLARGE</t>
  </si>
  <si>
    <t>BARKMAN HONEY, LLC</t>
  </si>
  <si>
    <t>10018687012244</t>
  </si>
  <si>
    <t>PF4072</t>
  </si>
  <si>
    <t>HLDMKT</t>
  </si>
  <si>
    <t>23156</t>
  </si>
  <si>
    <t>HONEY 100% PURE</t>
  </si>
  <si>
    <t>WOEBER MUSTARD MFG., CO.</t>
  </si>
  <si>
    <t>30074680000286</t>
  </si>
  <si>
    <t>00028</t>
  </si>
  <si>
    <t>WOEBER</t>
  </si>
  <si>
    <t>12/8Z</t>
  </si>
  <si>
    <t>76758</t>
  </si>
  <si>
    <t>HORSERADISH SCE</t>
  </si>
  <si>
    <t>SAVANNAH FOOD COMPANY</t>
  </si>
  <si>
    <t>30075128100208</t>
  </si>
  <si>
    <t>10020</t>
  </si>
  <si>
    <t>SAVANA</t>
  </si>
  <si>
    <t>HUSH PUPPIES SWT CRN WG</t>
  </si>
  <si>
    <t>10016000112152</t>
  </si>
  <si>
    <t>11#</t>
  </si>
  <si>
    <t>31281</t>
  </si>
  <si>
    <t>ICING CHOCOLATE FUDGE RTS</t>
  </si>
  <si>
    <t>10016000112169</t>
  </si>
  <si>
    <t>31291</t>
  </si>
  <si>
    <t>ICING VAN CRM RTS</t>
  </si>
  <si>
    <t>HEARTLAND FOOD PRODUCTS</t>
  </si>
  <si>
    <t>FA10E070</t>
  </si>
  <si>
    <t>JAVAHA</t>
  </si>
  <si>
    <t>JAVA HOUSE COLD BREW LATTE</t>
  </si>
  <si>
    <t>FA10E080</t>
  </si>
  <si>
    <t>JAVAHS</t>
  </si>
  <si>
    <t>JAVA HOUSE COLD BREW VANILLA LATTE</t>
  </si>
  <si>
    <t>00022361010009</t>
  </si>
  <si>
    <t>1011000</t>
  </si>
  <si>
    <t>KNIFE MEDIUM POLY WHT</t>
  </si>
  <si>
    <t>20081274010210</t>
  </si>
  <si>
    <t>7172</t>
  </si>
  <si>
    <t>37118</t>
  </si>
  <si>
    <t>LEMON PEPPER</t>
  </si>
  <si>
    <t>GREENGATE FRESH</t>
  </si>
  <si>
    <t>10815621011208</t>
  </si>
  <si>
    <t>60006</t>
  </si>
  <si>
    <t>GRNGAT</t>
  </si>
  <si>
    <t>LETTUCE ICEBERG SHRED 1/8</t>
  </si>
  <si>
    <t>STRATAS FOODS(ADM)</t>
  </si>
  <si>
    <t>00751884905799</t>
  </si>
  <si>
    <t>105605-AK</t>
  </si>
  <si>
    <t>GLDFLV</t>
  </si>
  <si>
    <t>17.5#</t>
  </si>
  <si>
    <t>MARGARINE LIQUID</t>
  </si>
  <si>
    <t>BAKECRAFTERS FOOD COMPANY</t>
  </si>
  <si>
    <t>00737410120102</t>
  </si>
  <si>
    <t>1201</t>
  </si>
  <si>
    <t>BKCRFT</t>
  </si>
  <si>
    <t>96/2Z</t>
  </si>
  <si>
    <t>09525</t>
  </si>
  <si>
    <t>MUFFIN BLUEBERRY RF WG IW</t>
  </si>
  <si>
    <t>00032100086493</t>
  </si>
  <si>
    <t>8649</t>
  </si>
  <si>
    <t>24/4Z</t>
  </si>
  <si>
    <t>MUFFIN CHEESE STRUDEL IW</t>
  </si>
  <si>
    <t>10041500741281</t>
  </si>
  <si>
    <t>417412806</t>
  </si>
  <si>
    <t>FRENCH</t>
  </si>
  <si>
    <t>32Z</t>
  </si>
  <si>
    <t>MUSTARD DIJON</t>
  </si>
  <si>
    <t>20081274010227</t>
  </si>
  <si>
    <t>6500</t>
  </si>
  <si>
    <t>12Z</t>
  </si>
  <si>
    <t>MUSTARD GROUND</t>
  </si>
  <si>
    <t>KELLANOVA</t>
  </si>
  <si>
    <t>00038000597725</t>
  </si>
  <si>
    <t>38000-59772</t>
  </si>
  <si>
    <t>KELLOG</t>
  </si>
  <si>
    <t>96/1.55Z</t>
  </si>
  <si>
    <t>34184</t>
  </si>
  <si>
    <t>NUTRI GRAIN BAR STRWBRY</t>
  </si>
  <si>
    <t>00081274010247</t>
  </si>
  <si>
    <t>6540</t>
  </si>
  <si>
    <t>NUTMEG GROUND</t>
  </si>
  <si>
    <t>GILSTER MARY LEE CORPORATION</t>
  </si>
  <si>
    <t>00071923368201</t>
  </si>
  <si>
    <t>36820</t>
  </si>
  <si>
    <t>HSPTAL</t>
  </si>
  <si>
    <t>42Z</t>
  </si>
  <si>
    <t>34531</t>
  </si>
  <si>
    <t>OATS QUICK</t>
  </si>
  <si>
    <t>OLAM SPICES / CONAGRA ING.</t>
  </si>
  <si>
    <t>00616058381284</t>
  </si>
  <si>
    <t>367470</t>
  </si>
  <si>
    <t>OLAM</t>
  </si>
  <si>
    <t>36880</t>
  </si>
  <si>
    <t>ONION DRIED CHOPPED</t>
  </si>
  <si>
    <t>20081274010272</t>
  </si>
  <si>
    <t>6572</t>
  </si>
  <si>
    <t>36941</t>
  </si>
  <si>
    <t>ONION POWDER</t>
  </si>
  <si>
    <t>SUNKIST GROWERS</t>
  </si>
  <si>
    <t>00100106406412</t>
  </si>
  <si>
    <t>48011</t>
  </si>
  <si>
    <t>SUNKST</t>
  </si>
  <si>
    <t>ORANGE NAVEL CHC 113CT</t>
  </si>
  <si>
    <t>20081274010319</t>
  </si>
  <si>
    <t>6800</t>
  </si>
  <si>
    <t>5Z</t>
  </si>
  <si>
    <t>OREGANO LEAF</t>
  </si>
  <si>
    <t>3M COMPANY</t>
  </si>
  <si>
    <t>50048011590337</t>
  </si>
  <si>
    <t>461320</t>
  </si>
  <si>
    <t>3M S-B</t>
  </si>
  <si>
    <t>24</t>
  </si>
  <si>
    <t>PAD SCOUR PURPLE</t>
  </si>
  <si>
    <t>SAUER BRANDS, INC</t>
  </si>
  <si>
    <t>10018687011919</t>
  </si>
  <si>
    <t>03384</t>
  </si>
  <si>
    <t>PAPRIKA FINEST</t>
  </si>
  <si>
    <t>00081274010346</t>
  </si>
  <si>
    <t>7030</t>
  </si>
  <si>
    <t>2Z</t>
  </si>
  <si>
    <t>PARSLEY FLAKES</t>
  </si>
  <si>
    <t>J M SMUCKER LLC</t>
  </si>
  <si>
    <t>00051500080511</t>
  </si>
  <si>
    <t>08051</t>
  </si>
  <si>
    <t>JIF</t>
  </si>
  <si>
    <t>200</t>
  </si>
  <si>
    <t>23614</t>
  </si>
  <si>
    <t>PEANUT BUTTER    .75Z CUP</t>
  </si>
  <si>
    <t>JOHN B. SANFILIPPO &amp; SON, INC</t>
  </si>
  <si>
    <t>10018687004782</t>
  </si>
  <si>
    <t>708546</t>
  </si>
  <si>
    <t>PEANUT BUTTER CREAMY</t>
  </si>
  <si>
    <t>J.R. SIMPLOT COMPANY</t>
  </si>
  <si>
    <t>10071179189336</t>
  </si>
  <si>
    <t>18933</t>
  </si>
  <si>
    <t>SIMPLT</t>
  </si>
  <si>
    <t>PEAS SUGAR SNAP</t>
  </si>
  <si>
    <t>** NUTS * NUTMEATS **</t>
  </si>
  <si>
    <t>10684476016979</t>
  </si>
  <si>
    <t>30471</t>
  </si>
  <si>
    <t>PECAN PIECES FANCY    MED</t>
  </si>
  <si>
    <t>SUGAR FOODS</t>
  </si>
  <si>
    <t>10018687015023</t>
  </si>
  <si>
    <t>34655</t>
  </si>
  <si>
    <t>GMMTBL</t>
  </si>
  <si>
    <t>3000</t>
  </si>
  <si>
    <t>23760</t>
  </si>
  <si>
    <t>PEPPER          .10GM PKT</t>
  </si>
  <si>
    <t>00081274010353</t>
  </si>
  <si>
    <t>7040</t>
  </si>
  <si>
    <t>37055</t>
  </si>
  <si>
    <t>PEPPER BLACK GROUND</t>
  </si>
  <si>
    <t>00081274010391</t>
  </si>
  <si>
    <t>7280</t>
  </si>
  <si>
    <t>37121</t>
  </si>
  <si>
    <t>PEPPER WHITE GROUND</t>
  </si>
  <si>
    <t>SEVIROLI FOODS/VERTULLO IMPORT</t>
  </si>
  <si>
    <t>00818646020272</t>
  </si>
  <si>
    <t>02027</t>
  </si>
  <si>
    <t>VRTULO</t>
  </si>
  <si>
    <t>22018</t>
  </si>
  <si>
    <t>PEPPERONCINI SLC</t>
  </si>
  <si>
    <t>WHOLESALE PRODUCE SUPPLY CO</t>
  </si>
  <si>
    <t>9767</t>
  </si>
  <si>
    <t>12/1#</t>
  </si>
  <si>
    <t>55252</t>
  </si>
  <si>
    <t>PEPPERS MINI *MEX</t>
  </si>
  <si>
    <t>32032</t>
  </si>
  <si>
    <t>22CT</t>
  </si>
  <si>
    <t>55245</t>
  </si>
  <si>
    <t>PEPPERS RED *MEX</t>
  </si>
  <si>
    <t>FRONT ROW PRODUCE, LLC</t>
  </si>
  <si>
    <t>00000000000000</t>
  </si>
  <si>
    <t>32093</t>
  </si>
  <si>
    <t>PEPPERS YELLOW *MEX</t>
  </si>
  <si>
    <t>AJINOMOTO FOODS NORTH AMERICA</t>
  </si>
  <si>
    <t>10050665027413</t>
  </si>
  <si>
    <t>0274120</t>
  </si>
  <si>
    <t>FREDS</t>
  </si>
  <si>
    <t>PICKLE CHIP BATTERED</t>
  </si>
  <si>
    <t>00049800118195</t>
  </si>
  <si>
    <t>11819</t>
  </si>
  <si>
    <t>24/5.2Z</t>
  </si>
  <si>
    <t>PIZZA CRST CAULFLWR GF</t>
  </si>
  <si>
    <t>HIGH LINER FOODS, INC</t>
  </si>
  <si>
    <t>10035493262403</t>
  </si>
  <si>
    <t>120427</t>
  </si>
  <si>
    <t>HGHLNR</t>
  </si>
  <si>
    <t>03270</t>
  </si>
  <si>
    <t>POLLOCK STIK CKD    WG 1Z</t>
  </si>
  <si>
    <t>00081274010407</t>
  </si>
  <si>
    <t>7440</t>
  </si>
  <si>
    <t>37141</t>
  </si>
  <si>
    <t>POPPY SEED</t>
  </si>
  <si>
    <t>00038000551222</t>
  </si>
  <si>
    <t>38000-55122</t>
  </si>
  <si>
    <t>120/1CT</t>
  </si>
  <si>
    <t>34144</t>
  </si>
  <si>
    <t>POPTART BRWN SGR CINN WG</t>
  </si>
  <si>
    <t>SHEN MFG. CO. INC.</t>
  </si>
  <si>
    <t>00034648036350</t>
  </si>
  <si>
    <t>CLTPH8BK-2</t>
  </si>
  <si>
    <t>JRITZN</t>
  </si>
  <si>
    <t>1 PAIR</t>
  </si>
  <si>
    <t>POTHOLDER TERRY 8X8 BLACK</t>
  </si>
  <si>
    <t>KNOUSE FOODS INC</t>
  </si>
  <si>
    <t>10071079167038</t>
  </si>
  <si>
    <t>30383</t>
  </si>
  <si>
    <t>FRESH</t>
  </si>
  <si>
    <t>PUDDING BANANA TFF RTS</t>
  </si>
  <si>
    <t>SENECA FOODS</t>
  </si>
  <si>
    <t>10018687001026</t>
  </si>
  <si>
    <t>1868700102</t>
  </si>
  <si>
    <t>SUNSRC</t>
  </si>
  <si>
    <t>PUMPKIN SOLID PACK</t>
  </si>
  <si>
    <t>ELARA BRANDS LLC</t>
  </si>
  <si>
    <t>30847212003259</t>
  </si>
  <si>
    <t>PB-BRC5280</t>
  </si>
  <si>
    <t>ELARA</t>
  </si>
  <si>
    <t>50</t>
  </si>
  <si>
    <t>RACK COVER BUN      52X80</t>
  </si>
  <si>
    <t>55008</t>
  </si>
  <si>
    <t>DRSCLL</t>
  </si>
  <si>
    <t>55669</t>
  </si>
  <si>
    <t>RASPBERRIES         *USA*</t>
  </si>
  <si>
    <t>KAISER PICKLES, LLC</t>
  </si>
  <si>
    <t>10018687008599</t>
  </si>
  <si>
    <t>00859</t>
  </si>
  <si>
    <t>RELISH SWEET</t>
  </si>
  <si>
    <t>48093</t>
  </si>
  <si>
    <t>113CT</t>
  </si>
  <si>
    <t>55656</t>
  </si>
  <si>
    <t>S/O*14 ORANGE CARA CARA</t>
  </si>
  <si>
    <t>9611</t>
  </si>
  <si>
    <t>44-56CT</t>
  </si>
  <si>
    <t>55654</t>
  </si>
  <si>
    <t>S/O*14 ORANGES BLOOD *USA</t>
  </si>
  <si>
    <t>MANN PACKING COMPANY, INC.</t>
  </si>
  <si>
    <t>24013</t>
  </si>
  <si>
    <t>MANN</t>
  </si>
  <si>
    <t>S/O*14 CAULIFLOWER PURPLE</t>
  </si>
  <si>
    <t>UNITED FRUIT &amp; PRODUCE</t>
  </si>
  <si>
    <t/>
  </si>
  <si>
    <t>S/O*2 SNO PEAS  *USA</t>
  </si>
  <si>
    <t>9642</t>
  </si>
  <si>
    <t>H.HVST</t>
  </si>
  <si>
    <t>48/1.75Z</t>
  </si>
  <si>
    <t>55391</t>
  </si>
  <si>
    <t>S/O*2 VEGETABLE CRRT/BROC</t>
  </si>
  <si>
    <t>63147</t>
  </si>
  <si>
    <t>PROMRK</t>
  </si>
  <si>
    <t>55685</t>
  </si>
  <si>
    <t>S/O*3 FRUIT MEDLEY</t>
  </si>
  <si>
    <t>50051125859467</t>
  </si>
  <si>
    <t>645408</t>
  </si>
  <si>
    <t>15</t>
  </si>
  <si>
    <t>S/O*3 SCOUR PAD DUAL PURP</t>
  </si>
  <si>
    <t>1652</t>
  </si>
  <si>
    <t>66953</t>
  </si>
  <si>
    <t>S/O*7 CARROTS RAINBOW</t>
  </si>
  <si>
    <t>85242</t>
  </si>
  <si>
    <t>4/2#</t>
  </si>
  <si>
    <t>55418</t>
  </si>
  <si>
    <t>S/O*7 PEAS SUGAR SNAP USA</t>
  </si>
  <si>
    <t>MRS GERRY'S KITCHEN, INC</t>
  </si>
  <si>
    <t>10017839177053</t>
  </si>
  <si>
    <t>17705</t>
  </si>
  <si>
    <t>GERRYS</t>
  </si>
  <si>
    <t>SALAD POTATO      MUSTARD</t>
  </si>
  <si>
    <t>00040000039730</t>
  </si>
  <si>
    <t>10213</t>
  </si>
  <si>
    <t>2/13#</t>
  </si>
  <si>
    <t>SALAD POTATO     ORIGINAL</t>
  </si>
  <si>
    <t>10018687015030</t>
  </si>
  <si>
    <t>34654</t>
  </si>
  <si>
    <t>GMTTBL</t>
  </si>
  <si>
    <t>23770</t>
  </si>
  <si>
    <t>SALT             .5GM PKT</t>
  </si>
  <si>
    <t>CARGILL SALT</t>
  </si>
  <si>
    <t>10013600010492</t>
  </si>
  <si>
    <t>100012516</t>
  </si>
  <si>
    <t>CARGIL</t>
  </si>
  <si>
    <t>SALT IODIZED</t>
  </si>
  <si>
    <t>10039000808269</t>
  </si>
  <si>
    <t>343140</t>
  </si>
  <si>
    <t>ORTEGA</t>
  </si>
  <si>
    <t>SAUCE ENCHILADA</t>
  </si>
  <si>
    <t>KEN'S FOODS</t>
  </si>
  <si>
    <t>10013409000059</t>
  </si>
  <si>
    <t>1736-P</t>
  </si>
  <si>
    <t>SWTRAY</t>
  </si>
  <si>
    <t>SAUCE WING BUFFALO</t>
  </si>
  <si>
    <t>KRAFT HEINZ (PPI)</t>
  </si>
  <si>
    <t>10013000531600</t>
  </si>
  <si>
    <t>HEINZ</t>
  </si>
  <si>
    <t>23732</t>
  </si>
  <si>
    <t>SAUCE TARTAR     12GM SQZ</t>
  </si>
  <si>
    <t>10021500011119</t>
  </si>
  <si>
    <t>900498766</t>
  </si>
  <si>
    <t>LAWRYS</t>
  </si>
  <si>
    <t>SEASON GRLC HRB NSLTA</t>
  </si>
  <si>
    <t>10052100010769</t>
  </si>
  <si>
    <t>900223216</t>
  </si>
  <si>
    <t>6.25Z</t>
  </si>
  <si>
    <t>SEASON ITALIAN     NO MSG</t>
  </si>
  <si>
    <t>10021500011256</t>
  </si>
  <si>
    <t>900513943</t>
  </si>
  <si>
    <t>20.75Z</t>
  </si>
  <si>
    <t>SEASON MEXICAN      NSLTA</t>
  </si>
  <si>
    <t>KENT PRECISION FOODS GROUP</t>
  </si>
  <si>
    <t>10072058161009</t>
  </si>
  <si>
    <t>436398</t>
  </si>
  <si>
    <t>FTHILL</t>
  </si>
  <si>
    <t>6/8.9Z</t>
  </si>
  <si>
    <t>SEASON MIX FAJITA</t>
  </si>
  <si>
    <t>10052100010875</t>
  </si>
  <si>
    <t>900223228</t>
  </si>
  <si>
    <t>29Z</t>
  </si>
  <si>
    <t>SEASON MONTREAL STK</t>
  </si>
  <si>
    <t>00081274010568</t>
  </si>
  <si>
    <t>7480</t>
  </si>
  <si>
    <t>BARONS</t>
  </si>
  <si>
    <t>10Z</t>
  </si>
  <si>
    <t>SEASON POULTRY</t>
  </si>
  <si>
    <t>CLOROX PROFESSIONAL PROD.DIV.</t>
  </si>
  <si>
    <t>10016500883200</t>
  </si>
  <si>
    <t>88320</t>
  </si>
  <si>
    <t>S O S</t>
  </si>
  <si>
    <t>12/15</t>
  </si>
  <si>
    <t>SOAP PAD STEEL WOOL</t>
  </si>
  <si>
    <t>VOLLRATH CO LLC</t>
  </si>
  <si>
    <t>10029419426727</t>
  </si>
  <si>
    <t>457851</t>
  </si>
  <si>
    <t>VRATH</t>
  </si>
  <si>
    <t>1</t>
  </si>
  <si>
    <t>SPOODLE PERF OVAL GRY 4Z</t>
  </si>
  <si>
    <t>00022361030007</t>
  </si>
  <si>
    <t>1013000</t>
  </si>
  <si>
    <t>SPOON TEA MEDIUM    WHITE</t>
  </si>
  <si>
    <t>UNILEVER FOODSOLUTIONS</t>
  </si>
  <si>
    <t>10037500619637</t>
  </si>
  <si>
    <t>LEGOUT</t>
  </si>
  <si>
    <t>12/50Z</t>
  </si>
  <si>
    <t>16094</t>
  </si>
  <si>
    <t>SOUP CRM OF CHIX</t>
  </si>
  <si>
    <t>CARLISLE FOOD SERVICE PRODUCTS</t>
  </si>
  <si>
    <t>00085404903553</t>
  </si>
  <si>
    <t>397427</t>
  </si>
  <si>
    <t>CARLSL</t>
  </si>
  <si>
    <t>SQUEEGE SGL BLADE 12"</t>
  </si>
  <si>
    <t>00086631407340</t>
  </si>
  <si>
    <t>40734</t>
  </si>
  <si>
    <t>FRSHGM</t>
  </si>
  <si>
    <t>10/1#</t>
  </si>
  <si>
    <t>SUNFLOWER SEED SALTED</t>
  </si>
  <si>
    <t>00073202025102</t>
  </si>
  <si>
    <t>0251020</t>
  </si>
  <si>
    <t>POSADA</t>
  </si>
  <si>
    <t>4/4#</t>
  </si>
  <si>
    <t>06470</t>
  </si>
  <si>
    <t>TACO MINI CHIX      .47Z</t>
  </si>
  <si>
    <t>HARRIS TEA COMPANY</t>
  </si>
  <si>
    <t>10012073873099</t>
  </si>
  <si>
    <t>445141</t>
  </si>
  <si>
    <t>REFLCT</t>
  </si>
  <si>
    <t>96/1Z</t>
  </si>
  <si>
    <t>TEA BAG ICED 4/24PK 96/1Z</t>
  </si>
  <si>
    <t>RED GOLD INC</t>
  </si>
  <si>
    <t>10018687001491</t>
  </si>
  <si>
    <t>1868700149</t>
  </si>
  <si>
    <t>TOMATO DCD IN JCE 3/4</t>
  </si>
  <si>
    <t>PACIFIC COAST PRODUCERS</t>
  </si>
  <si>
    <t>00024000356844</t>
  </si>
  <si>
    <t>30244 NEW</t>
  </si>
  <si>
    <t>CORTNA</t>
  </si>
  <si>
    <t>TOMATO PASTE CA. 24%</t>
  </si>
  <si>
    <t>RUIZ FOODS</t>
  </si>
  <si>
    <t>10071007868594</t>
  </si>
  <si>
    <t>86859</t>
  </si>
  <si>
    <t>ELMNTY</t>
  </si>
  <si>
    <t>24/3Z</t>
  </si>
  <si>
    <t>TORNADO SAUS/EGG/CHEESE</t>
  </si>
  <si>
    <t>KRAFT HEINZ FOODS COMPANY</t>
  </si>
  <si>
    <t>10013000008348</t>
  </si>
  <si>
    <t>21121</t>
  </si>
  <si>
    <t>VINEGAR WINE RED</t>
  </si>
  <si>
    <t>10088716127068</t>
  </si>
  <si>
    <t>462706</t>
  </si>
  <si>
    <t>12/5Z</t>
  </si>
  <si>
    <t>WHIPPED TOPPING        SF</t>
  </si>
  <si>
    <t>00049800025592</t>
  </si>
  <si>
    <t>02559</t>
  </si>
  <si>
    <t>12/16Z</t>
  </si>
  <si>
    <t>WHIPPED TOPPING RTU (BAG)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</si>
</sst>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164" formatCode="00000"/>
    <numFmt numFmtId="165" formatCode="&quot;$&quot;#,##0.00"/>
    <numFmt numFmtId="166" formatCode="#,##0.000"/>
    <numFmt numFmtId="167" formatCode="_(&quot;$&quot;* #,##0.0000_);_(&quot;$&quot;* \(#,##0.0000\);_(&quot;$&quot;* &quot;-&quot;??_);_(@_)"/>
    <numFmt numFmtId="168" formatCode="_(&quot;$&quot;* #,##0.00_);_(&quot;$&quot;* \(#,##0.00\);_(&quot;$&quot;* &quot;-&quot;????_);_(@_)"/>
    <numFmt numFmtId="169" formatCode="0.000"/>
    <numFmt numFmtId="170" formatCode="00000000000000"/>
    <numFmt numFmtId="171" formatCode="000000"/>
  </numFmts>
  <fonts count="94">
    <font>
      <sz val="11"/>
      <color theme="1"/>
      <name val="Calibri"/>
      <scheme val="minor"/>
    </font>
    <font>
      <sz val="11"/>
      <color theme="1"/>
      <name val="Calibri"/>
      <family val="2"/>
      <scheme val="minor"/>
    </font>
    <font>
      <b/>
      <sz val="20"/>
      <color rgb="FF000000"/>
      <name val="Arial"/>
    </font>
    <font>
      <sz val="12"/>
      <color rgb="FF000000"/>
      <name val="Arial"/>
    </font>
    <font>
      <sz val="11"/>
      <name val="Calibri"/>
    </font>
    <font>
      <b/>
      <sz val="14"/>
      <color rgb="FF000000"/>
      <name val="Arial"/>
    </font>
    <font>
      <sz val="18"/>
      <color rgb="FF000000"/>
      <name val="Arial"/>
    </font>
    <font>
      <b/>
      <sz val="18"/>
      <color rgb="FF000000"/>
      <name val="Arial"/>
    </font>
    <font>
      <b/>
      <sz val="18"/>
      <color theme="1"/>
      <name val="Arial"/>
    </font>
    <font>
      <sz val="20"/>
      <color theme="1"/>
      <name val="Arial"/>
    </font>
    <font>
      <b/>
      <sz val="20"/>
      <color theme="1"/>
      <name val="Arial"/>
    </font>
    <font>
      <b/>
      <sz val="16"/>
      <color theme="1"/>
      <name val="Arial"/>
    </font>
    <font>
      <b/>
      <sz val="24"/>
      <color theme="1"/>
      <name val="Arial"/>
    </font>
    <font>
      <sz val="9"/>
      <color theme="1"/>
      <name val="Arial"/>
    </font>
    <font>
      <sz val="14"/>
      <color theme="1"/>
      <name val="Arial"/>
    </font>
    <font>
      <sz val="8"/>
      <color theme="1"/>
      <name val="Arial"/>
    </font>
    <font>
      <sz val="8"/>
      <color rgb="FF000000"/>
      <name val="Arial"/>
    </font>
    <font>
      <b/>
      <sz val="9"/>
      <color rgb="FFFF0000"/>
      <name val="Arial"/>
    </font>
    <font>
      <b/>
      <sz val="12"/>
      <color theme="1"/>
      <name val="Arial"/>
    </font>
    <font>
      <sz val="10"/>
      <color theme="1"/>
      <name val="Arial"/>
    </font>
    <font>
      <sz val="12"/>
      <color theme="1"/>
      <name val="Arial"/>
    </font>
    <font>
      <sz val="20"/>
      <color theme="1"/>
      <name val="Calibri"/>
    </font>
    <font>
      <sz val="20"/>
      <color rgb="FF000000"/>
      <name val="Arial"/>
    </font>
    <font>
      <sz val="11"/>
      <color theme="1"/>
      <name val="Calibri"/>
    </font>
    <font>
      <b/>
      <sz val="14"/>
      <color theme="1"/>
      <name val="Arial"/>
    </font>
    <font>
      <sz val="15"/>
      <color theme="1"/>
      <name val="Calibri"/>
    </font>
    <font>
      <b/>
      <sz val="15"/>
      <color rgb="FF000000"/>
      <name val="Arial"/>
    </font>
    <font>
      <sz val="15"/>
      <color rgb="FF000000"/>
      <name val="Arial"/>
    </font>
    <font>
      <b/>
      <sz val="15"/>
      <color theme="1"/>
      <name val="Arial"/>
    </font>
    <font>
      <b/>
      <sz val="18"/>
      <color theme="1"/>
      <name val="Times New Roman"/>
    </font>
    <font>
      <b/>
      <sz val="9"/>
      <color theme="1"/>
      <name val="Arial"/>
    </font>
    <font>
      <sz val="14"/>
      <color theme="1"/>
      <name val="Times New Roman"/>
    </font>
    <font>
      <b/>
      <sz val="16"/>
      <color theme="1"/>
      <name val="Times New Roman"/>
    </font>
    <font>
      <sz val="16"/>
      <color theme="1"/>
      <name val="Times New Roman"/>
    </font>
    <font>
      <b/>
      <sz val="14"/>
      <color theme="1"/>
      <name val="Times New Roman"/>
    </font>
    <font>
      <sz val="11"/>
      <color theme="1"/>
      <name val="Times New Roman"/>
    </font>
    <font>
      <b/>
      <sz val="11"/>
      <color theme="1"/>
      <name val="Times New Roman"/>
    </font>
    <font>
      <b/>
      <sz val="11"/>
      <color rgb="FF000000"/>
      <name val="Times New Roman"/>
    </font>
    <font>
      <sz val="11"/>
      <color rgb="FF000000"/>
      <name val="Times New Roman"/>
    </font>
    <font>
      <sz val="12"/>
      <color theme="1"/>
      <name val="Times New Roman"/>
    </font>
    <font>
      <b/>
      <sz val="9"/>
      <color rgb="FF000000"/>
      <name val="Arial"/>
    </font>
    <font>
      <b/>
      <sz val="18"/>
      <color rgb="FFFFFFFF"/>
      <name val="Arial"/>
    </font>
    <font>
      <b/>
      <sz val="8"/>
      <color theme="1"/>
      <name val="Arial"/>
    </font>
    <font>
      <b/>
      <sz val="9"/>
      <color theme="1"/>
      <name val="Times New Roman"/>
    </font>
    <font>
      <b/>
      <sz val="8"/>
      <color rgb="FF000000"/>
      <name val="Arial"/>
    </font>
    <font>
      <b/>
      <sz val="24"/>
      <color rgb="FFFF0000"/>
      <name val="Arial"/>
    </font>
    <font>
      <b/>
      <sz val="8"/>
      <color rgb="FFFF0000"/>
      <name val="Arial"/>
    </font>
    <font>
      <b/>
      <sz val="12"/>
      <color theme="1"/>
      <name val="Times New Roman"/>
    </font>
    <font>
      <sz val="12"/>
      <color rgb="FF000000"/>
      <name val="Times New Roman"/>
    </font>
    <font>
      <sz val="4"/>
      <color rgb="FF000000"/>
      <name val="Times New Roman"/>
    </font>
    <font>
      <sz val="20"/>
      <color theme="1"/>
      <name val="Times New Roman"/>
    </font>
    <font>
      <sz val="15"/>
      <color theme="1"/>
      <name val="Times New Roman"/>
    </font>
    <font>
      <sz val="11"/>
      <color theme="1"/>
      <name val="Arial"/>
    </font>
    <font>
      <sz val="6"/>
      <color theme="1"/>
      <name val="Times New Roman"/>
    </font>
    <font>
      <b/>
      <sz val="11"/>
      <color theme="1"/>
      <name val="Arial"/>
    </font>
    <font>
      <b/>
      <sz val="12"/>
      <color rgb="FF000000"/>
      <name val="Arial"/>
    </font>
    <font>
      <b/>
      <sz val="11"/>
      <color rgb="FF000000"/>
      <name val="Arial"/>
    </font>
    <font>
      <sz val="18"/>
      <color theme="1"/>
      <name val="Calibri"/>
    </font>
    <font>
      <b/>
      <sz val="11"/>
      <color rgb="FFFF0000"/>
      <name val="Arial"/>
    </font>
    <font>
      <sz val="9"/>
      <color rgb="FF000000"/>
      <name val="Arial"/>
    </font>
    <font>
      <sz val="9"/>
      <color rgb="FFFF0000"/>
      <name val="Arial"/>
    </font>
    <font>
      <sz val="11"/>
      <color theme="1"/>
      <name val="Calibri"/>
      <scheme val="minor"/>
    </font>
    <font>
      <b/>
      <sz val="9"/>
      <color rgb="FF0000FF"/>
      <name val="Arial"/>
    </font>
    <font>
      <sz val="11"/>
      <color rgb="FF000000"/>
      <name val="Calibri"/>
      <scheme val="minor"/>
    </font>
    <font>
      <sz val="11"/>
      <color rgb="FF000000"/>
      <name val="Calibri"/>
    </font>
    <font>
      <b/>
      <sz val="11"/>
      <color theme="1"/>
      <name val="Calibri"/>
      <scheme val="minor"/>
    </font>
    <font>
      <b/>
      <strike/>
      <sz val="11"/>
      <color rgb="FFFF0000"/>
      <name val="Arial"/>
    </font>
    <font>
      <sz val="9"/>
      <color rgb="FF282828"/>
      <name val="Arial"/>
    </font>
    <font>
      <sz val="15"/>
      <color theme="1"/>
      <name val="Arial"/>
    </font>
    <font>
      <b/>
      <sz val="12"/>
      <color theme="0"/>
      <name val="Arial"/>
    </font>
    <font>
      <sz val="11"/>
      <color theme="0"/>
      <name val="Calibri"/>
    </font>
    <font>
      <b/>
      <strike/>
      <sz val="9"/>
      <color rgb="FF000000"/>
      <name val="Arial"/>
    </font>
    <font>
      <strike/>
      <sz val="9"/>
      <color theme="1"/>
      <name val="Arial"/>
    </font>
    <font>
      <sz val="9"/>
      <color rgb="FF0F1111"/>
      <name val="Arial"/>
    </font>
    <font>
      <b/>
      <sz val="21"/>
      <color theme="1"/>
      <name val="Arial"/>
    </font>
    <font>
      <sz val="9"/>
      <color theme="1"/>
      <name val="Calibri"/>
      <scheme val="minor"/>
    </font>
    <font>
      <b/>
      <sz val="11"/>
      <color rgb="FF000000"/>
      <name val="&quot;Aptos Narrow&quot;"/>
    </font>
    <font>
      <b/>
      <sz val="9"/>
      <color rgb="FF000000"/>
      <name val="&quot;Aptos Narrow&quot;"/>
    </font>
    <font>
      <sz val="9"/>
      <color rgb="FF000000"/>
      <name val="&quot;Aptos Narrow&quot;"/>
    </font>
    <font>
      <b/>
      <sz val="11"/>
      <color theme="1"/>
      <name val="&quot;aptos narrow&quot;"/>
    </font>
    <font>
      <b/>
      <sz val="9"/>
      <color theme="1"/>
      <name val="&quot;aptos narrow&quot;"/>
    </font>
    <font>
      <sz val="9"/>
      <color theme="1"/>
      <name val="&quot;aptos narrow&quot;"/>
    </font>
    <font>
      <sz val="11"/>
      <color theme="1"/>
      <name val="&quot;Times New Roman&quot;, serif"/>
    </font>
    <font>
      <b/>
      <sz val="11"/>
      <color theme="1"/>
      <name val="&quot;Times New Roman&quot;, serif"/>
    </font>
    <font>
      <b/>
      <i/>
      <sz val="9"/>
      <color theme="1"/>
      <name val="Arial"/>
    </font>
    <font>
      <b/>
      <sz val="9"/>
      <color rgb="FF282828"/>
      <name val="Arial"/>
    </font>
    <font>
      <b/>
      <sz val="11"/>
      <color theme="1"/>
      <name val="Calibri"/>
      <family val="2"/>
      <scheme val="minor"/>
    </font>
    <font>
      <sz val="11"/>
      <color theme="1"/>
      <name val="Calibri"/>
      <family val="2"/>
    </font>
    <font>
      <sz val="9"/>
      <color theme="1"/>
      <name val="Arial"/>
      <family val="2"/>
    </font>
    <font>
      <b/>
      <sz val="9"/>
      <color theme="1"/>
      <name val="Arial"/>
      <family val="2"/>
    </font>
    <font>
      <b/>
      <sz val="14"/>
      <color theme="1"/>
      <name val="Arial"/>
      <family val="2"/>
    </font>
    <font>
      <b/>
      <sz val="9"/>
      <color rgb="FF000000"/>
      <name val="Arial"/>
      <family val="2"/>
    </font>
    <font>
      <b/>
      <sz val="14"/>
      <color theme="1"/>
      <name val="Calibri"/>
      <family val="2"/>
      <scheme val="minor"/>
    </font>
    <font>
      <sz val="15"/>
      <color theme="1"/>
      <name val="Arial"/>
      <family val="2"/>
    </font>
  </fonts>
  <fills count="16">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AEEF3"/>
        <bgColor rgb="FFDAEEF3"/>
      </patternFill>
    </fill>
    <fill>
      <patternFill patternType="solid">
        <fgColor rgb="FF66FF99"/>
        <bgColor rgb="FF66FF99"/>
      </patternFill>
    </fill>
    <fill>
      <patternFill patternType="solid">
        <fgColor rgb="FFFFCCFF"/>
        <bgColor rgb="FFFFCCFF"/>
      </patternFill>
    </fill>
    <fill>
      <patternFill patternType="solid">
        <fgColor rgb="FFD9D9D9"/>
        <bgColor rgb="FFD9D9D9"/>
      </patternFill>
    </fill>
    <fill>
      <patternFill patternType="solid">
        <fgColor rgb="FF000000"/>
        <bgColor rgb="FF000000"/>
      </patternFill>
    </fill>
    <fill>
      <patternFill patternType="solid">
        <fgColor rgb="FFF2F2F2"/>
        <bgColor rgb="FFF2F2F2"/>
      </patternFill>
    </fill>
    <fill>
      <patternFill patternType="solid">
        <fgColor rgb="FFE5B8B7"/>
        <bgColor rgb="FFE5B8B7"/>
      </patternFill>
    </fill>
    <fill>
      <patternFill patternType="solid">
        <fgColor rgb="FFB6D7A8"/>
        <bgColor rgb="FFB6D7A8"/>
      </patternFill>
    </fill>
    <fill>
      <patternFill patternType="solid">
        <fgColor rgb="FFF4CCCC"/>
        <bgColor rgb="FFF4CCCC"/>
      </patternFill>
    </fill>
    <fill>
      <patternFill patternType="solid">
        <fgColor rgb="FFD9EAD3"/>
        <bgColor rgb="FFD9EAD3"/>
      </patternFill>
    </fill>
    <fill>
      <patternFill patternType="solid">
        <fgColor rgb="FFFFE599"/>
        <bgColor rgb="FFFFE599"/>
      </patternFill>
    </fill>
    <fill>
      <patternFill patternType="solid">
        <fgColor theme="0"/>
        <bgColor theme="0"/>
      </patternFill>
    </fill>
  </fills>
  <borders count="123">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ck">
        <color rgb="FF000000"/>
      </bottom>
      <diagonal/>
    </border>
    <border>
      <left/>
      <right style="thick">
        <color rgb="FF000000"/>
      </right>
      <top/>
      <bottom/>
      <diagonal/>
    </border>
    <border>
      <left/>
      <right/>
      <top/>
      <bottom/>
      <diagonal/>
    </border>
    <border>
      <left/>
      <right style="thick">
        <color rgb="FF000000"/>
      </right>
      <top/>
      <bottom/>
      <diagonal/>
    </border>
    <border>
      <left style="medium">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medium">
        <color rgb="FF000000"/>
      </left>
      <right/>
      <top style="thick">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diagonal/>
    </border>
    <border>
      <left style="thick">
        <color rgb="FF000000"/>
      </left>
      <right/>
      <top style="medium">
        <color rgb="FF000000"/>
      </top>
      <bottom style="medium">
        <color rgb="FF000000"/>
      </bottom>
      <diagonal/>
    </border>
    <border>
      <left/>
      <right/>
      <top/>
      <bottom style="thin">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style="thick">
        <color rgb="FF000000"/>
      </top>
      <bottom style="thick">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top/>
      <bottom style="medium">
        <color rgb="FF000000"/>
      </bottom>
      <diagonal/>
    </border>
    <border>
      <left/>
      <right/>
      <top/>
      <bottom/>
      <diagonal/>
    </border>
    <border>
      <left/>
      <right/>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right/>
      <top/>
      <bottom/>
      <diagonal/>
    </border>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thick">
        <color rgb="FF000000"/>
      </top>
      <bottom/>
      <diagonal/>
    </border>
    <border>
      <left/>
      <right/>
      <top style="medium">
        <color rgb="FF000000"/>
      </top>
      <bottom style="thick">
        <color rgb="FF000000"/>
      </bottom>
      <diagonal/>
    </border>
    <border>
      <left style="thick">
        <color rgb="FF000000"/>
      </left>
      <right/>
      <top style="medium">
        <color rgb="FF000000"/>
      </top>
      <bottom style="thick">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right/>
      <top/>
      <bottom/>
      <diagonal/>
    </border>
    <border>
      <left/>
      <right style="thick">
        <color rgb="FF000000"/>
      </right>
      <top/>
      <bottom style="medium">
        <color rgb="FF000000"/>
      </bottom>
      <diagonal/>
    </border>
    <border>
      <left style="thick">
        <color rgb="FF000000"/>
      </left>
      <right/>
      <top/>
      <bottom style="medium">
        <color rgb="FF000000"/>
      </bottom>
      <diagonal/>
    </border>
    <border>
      <left/>
      <right/>
      <top/>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1210">
    <xf numFmtId="0" fontId="0" fillId="0" borderId="0" xfId="0" applyFont="1" applyAlignment="1"/>
    <xf numFmtId="0" fontId="6" fillId="0" borderId="0" xfId="0" applyFont="1"/>
    <xf numFmtId="0" fontId="7" fillId="0" borderId="0" xfId="0" applyFont="1" applyAlignment="1">
      <alignment horizontal="right"/>
    </xf>
    <xf numFmtId="0" fontId="9" fillId="0" borderId="3" xfId="0" applyFont="1" applyBorder="1" applyAlignment="1">
      <alignment horizontal="right"/>
    </xf>
    <xf numFmtId="9" fontId="12" fillId="0" borderId="7" xfId="0" applyNumberFormat="1" applyFont="1" applyBorder="1" applyAlignment="1">
      <alignment horizontal="right"/>
    </xf>
    <xf numFmtId="0" fontId="11" fillId="0" borderId="7" xfId="0" applyFont="1" applyBorder="1" applyAlignment="1">
      <alignment horizontal="center"/>
    </xf>
    <xf numFmtId="0" fontId="11" fillId="0" borderId="8" xfId="0" applyFont="1" applyBorder="1" applyAlignment="1">
      <alignment horizontal="center"/>
    </xf>
    <xf numFmtId="0" fontId="13" fillId="0" borderId="6" xfId="0" applyFont="1" applyBorder="1" applyAlignment="1">
      <alignment horizontal="right"/>
    </xf>
    <xf numFmtId="0" fontId="14" fillId="0" borderId="0" xfId="0" applyFont="1" applyAlignment="1">
      <alignment vertical="top" wrapText="1"/>
    </xf>
    <xf numFmtId="0" fontId="15" fillId="0" borderId="0" xfId="0" applyFont="1" applyAlignment="1">
      <alignment horizontal="left"/>
    </xf>
    <xf numFmtId="164" fontId="16" fillId="2" borderId="9" xfId="0" applyNumberFormat="1" applyFont="1" applyFill="1" applyBorder="1" applyAlignment="1">
      <alignment horizontal="left" vertical="top"/>
    </xf>
    <xf numFmtId="164" fontId="17" fillId="0" borderId="0" xfId="0" applyNumberFormat="1" applyFont="1" applyAlignment="1">
      <alignment horizontal="center"/>
    </xf>
    <xf numFmtId="0" fontId="18" fillId="2" borderId="9" xfId="0" applyFont="1" applyFill="1" applyBorder="1" applyAlignment="1">
      <alignment horizontal="center"/>
    </xf>
    <xf numFmtId="0" fontId="19" fillId="0" borderId="0" xfId="0" applyFont="1" applyAlignment="1">
      <alignment vertical="top"/>
    </xf>
    <xf numFmtId="3" fontId="14" fillId="0" borderId="0" xfId="0" applyNumberFormat="1" applyFont="1" applyAlignment="1">
      <alignment wrapText="1"/>
    </xf>
    <xf numFmtId="4" fontId="14" fillId="4" borderId="9" xfId="0" applyNumberFormat="1" applyFont="1" applyFill="1" applyBorder="1" applyAlignment="1">
      <alignment horizontal="center"/>
    </xf>
    <xf numFmtId="44" fontId="20" fillId="2" borderId="10" xfId="0" applyNumberFormat="1" applyFont="1" applyFill="1" applyBorder="1" applyAlignment="1">
      <alignment horizontal="center"/>
    </xf>
    <xf numFmtId="0" fontId="9" fillId="0" borderId="6" xfId="0" applyFont="1" applyBorder="1" applyAlignment="1">
      <alignment horizontal="right" vertical="center"/>
    </xf>
    <xf numFmtId="0" fontId="10" fillId="0" borderId="13" xfId="0" applyFont="1" applyBorder="1" applyAlignment="1">
      <alignment horizontal="center" wrapText="1"/>
    </xf>
    <xf numFmtId="0" fontId="10" fillId="4" borderId="13" xfId="0" applyFont="1" applyFill="1" applyBorder="1" applyAlignment="1">
      <alignment wrapText="1"/>
    </xf>
    <xf numFmtId="3" fontId="10" fillId="2" borderId="14" xfId="0" applyNumberFormat="1" applyFont="1" applyFill="1" applyBorder="1" applyAlignment="1">
      <alignment horizontal="center" wrapText="1"/>
    </xf>
    <xf numFmtId="0" fontId="21" fillId="0" borderId="6" xfId="0" applyFont="1" applyBorder="1" applyAlignment="1">
      <alignment vertical="center"/>
    </xf>
    <xf numFmtId="3" fontId="10" fillId="2" borderId="17" xfId="0" applyNumberFormat="1" applyFont="1" applyFill="1" applyBorder="1" applyAlignment="1">
      <alignment horizontal="center"/>
    </xf>
    <xf numFmtId="0" fontId="9" fillId="2" borderId="17" xfId="0" applyFont="1" applyFill="1" applyBorder="1" applyAlignment="1">
      <alignment horizontal="center"/>
    </xf>
    <xf numFmtId="3" fontId="22" fillId="2" borderId="17" xfId="0" applyNumberFormat="1" applyFont="1" applyFill="1" applyBorder="1" applyAlignment="1">
      <alignment horizontal="center"/>
    </xf>
    <xf numFmtId="3" fontId="10" fillId="2" borderId="17" xfId="0" applyNumberFormat="1" applyFont="1" applyFill="1" applyBorder="1" applyAlignment="1">
      <alignment horizontal="center"/>
    </xf>
    <xf numFmtId="165" fontId="22" fillId="2" borderId="17" xfId="0" applyNumberFormat="1" applyFont="1" applyFill="1" applyBorder="1" applyAlignment="1">
      <alignment horizontal="center"/>
    </xf>
    <xf numFmtId="3" fontId="10" fillId="2" borderId="20" xfId="0" applyNumberFormat="1" applyFont="1" applyFill="1" applyBorder="1" applyAlignment="1">
      <alignment horizontal="center"/>
    </xf>
    <xf numFmtId="0" fontId="9" fillId="2" borderId="20" xfId="0" applyFont="1" applyFill="1" applyBorder="1" applyAlignment="1">
      <alignment horizontal="center"/>
    </xf>
    <xf numFmtId="165" fontId="22" fillId="2" borderId="20" xfId="0" applyNumberFormat="1" applyFont="1" applyFill="1" applyBorder="1" applyAlignment="1">
      <alignment horizontal="center"/>
    </xf>
    <xf numFmtId="0" fontId="2" fillId="0" borderId="6" xfId="0" applyFont="1" applyBorder="1" applyAlignment="1">
      <alignment horizontal="right" vertical="center" wrapText="1"/>
    </xf>
    <xf numFmtId="3" fontId="2" fillId="2" borderId="17" xfId="0" applyNumberFormat="1" applyFont="1" applyFill="1" applyBorder="1" applyAlignment="1">
      <alignment horizontal="center"/>
    </xf>
    <xf numFmtId="0" fontId="10" fillId="0" borderId="6" xfId="0" applyFont="1" applyBorder="1" applyAlignment="1">
      <alignment horizontal="right" vertical="center" wrapText="1"/>
    </xf>
    <xf numFmtId="0" fontId="21" fillId="0" borderId="6" xfId="0" applyFont="1" applyBorder="1"/>
    <xf numFmtId="3" fontId="2" fillId="2" borderId="13" xfId="0" applyNumberFormat="1" applyFont="1" applyFill="1" applyBorder="1" applyAlignment="1">
      <alignment horizontal="center"/>
    </xf>
    <xf numFmtId="0" fontId="9" fillId="2" borderId="13" xfId="0" applyFont="1" applyFill="1" applyBorder="1" applyAlignment="1">
      <alignment horizontal="center"/>
    </xf>
    <xf numFmtId="165" fontId="22" fillId="2" borderId="13" xfId="0" applyNumberFormat="1" applyFont="1" applyFill="1" applyBorder="1" applyAlignment="1">
      <alignment horizontal="center"/>
    </xf>
    <xf numFmtId="3" fontId="10" fillId="0" borderId="21" xfId="0" applyNumberFormat="1" applyFont="1" applyBorder="1" applyAlignment="1">
      <alignment horizontal="center"/>
    </xf>
    <xf numFmtId="0" fontId="9" fillId="4" borderId="20" xfId="0" applyFont="1" applyFill="1" applyBorder="1" applyAlignment="1">
      <alignment horizontal="center"/>
    </xf>
    <xf numFmtId="165" fontId="9" fillId="2" borderId="20" xfId="0" applyNumberFormat="1" applyFont="1" applyFill="1" applyBorder="1" applyAlignment="1">
      <alignment horizontal="center"/>
    </xf>
    <xf numFmtId="0" fontId="23" fillId="0" borderId="6" xfId="0" applyFont="1" applyBorder="1"/>
    <xf numFmtId="0" fontId="25" fillId="0" borderId="6" xfId="0" applyFont="1" applyBorder="1"/>
    <xf numFmtId="0" fontId="25" fillId="0" borderId="29" xfId="0" applyFont="1" applyBorder="1"/>
    <xf numFmtId="0" fontId="30" fillId="0" borderId="0" xfId="0" applyFont="1" applyAlignment="1">
      <alignment vertical="top" wrapText="1"/>
    </xf>
    <xf numFmtId="0" fontId="32" fillId="0" borderId="0" xfId="0" applyFont="1" applyAlignment="1">
      <alignment horizontal="center"/>
    </xf>
    <xf numFmtId="0" fontId="33" fillId="0" borderId="0" xfId="0" applyFont="1" applyAlignment="1">
      <alignment horizontal="center"/>
    </xf>
    <xf numFmtId="49" fontId="33" fillId="0" borderId="0" xfId="0" applyNumberFormat="1" applyFont="1" applyAlignment="1">
      <alignment horizontal="center"/>
    </xf>
    <xf numFmtId="3" fontId="33" fillId="0" borderId="0" xfId="0" applyNumberFormat="1" applyFont="1" applyAlignment="1">
      <alignment horizontal="center"/>
    </xf>
    <xf numFmtId="44" fontId="33" fillId="0" borderId="0" xfId="0" applyNumberFormat="1" applyFont="1" applyAlignment="1">
      <alignment horizontal="center"/>
    </xf>
    <xf numFmtId="2" fontId="33" fillId="0" borderId="0" xfId="0" applyNumberFormat="1" applyFont="1" applyAlignment="1">
      <alignment horizontal="center"/>
    </xf>
    <xf numFmtId="166" fontId="33" fillId="0" borderId="0" xfId="0" applyNumberFormat="1" applyFont="1" applyAlignment="1">
      <alignment horizontal="center"/>
    </xf>
    <xf numFmtId="8" fontId="33" fillId="0" borderId="0" xfId="0" applyNumberFormat="1" applyFont="1" applyAlignment="1">
      <alignment horizontal="center"/>
    </xf>
    <xf numFmtId="0" fontId="34" fillId="0" borderId="0" xfId="0" applyFont="1" applyAlignment="1">
      <alignment horizontal="center"/>
    </xf>
    <xf numFmtId="0" fontId="35" fillId="0" borderId="33" xfId="0" applyFont="1" applyBorder="1" applyAlignment="1">
      <alignment horizontal="center"/>
    </xf>
    <xf numFmtId="0" fontId="35" fillId="0" borderId="35" xfId="0" applyFont="1" applyBorder="1" applyAlignment="1">
      <alignment horizontal="center"/>
    </xf>
    <xf numFmtId="0" fontId="35" fillId="0" borderId="42" xfId="0" applyFont="1" applyBorder="1"/>
    <xf numFmtId="0" fontId="35" fillId="3" borderId="42" xfId="0" applyFont="1" applyFill="1" applyBorder="1" applyAlignment="1">
      <alignment vertical="top" wrapText="1"/>
    </xf>
    <xf numFmtId="0" fontId="35" fillId="3" borderId="42" xfId="0" applyFont="1" applyFill="1" applyBorder="1"/>
    <xf numFmtId="0" fontId="35" fillId="0" borderId="42" xfId="0" applyFont="1" applyBorder="1" applyAlignment="1">
      <alignment vertical="top" wrapText="1"/>
    </xf>
    <xf numFmtId="0" fontId="35" fillId="0" borderId="42" xfId="0" applyFont="1" applyBorder="1" applyAlignment="1"/>
    <xf numFmtId="0" fontId="35" fillId="0" borderId="0" xfId="0" applyFont="1"/>
    <xf numFmtId="0" fontId="23" fillId="0" borderId="0" xfId="0" applyFont="1"/>
    <xf numFmtId="0" fontId="36" fillId="0" borderId="0" xfId="0" applyFont="1"/>
    <xf numFmtId="0" fontId="35" fillId="0" borderId="0" xfId="0" applyFont="1" applyAlignment="1">
      <alignment horizontal="left"/>
    </xf>
    <xf numFmtId="0" fontId="36" fillId="0" borderId="0" xfId="0" applyFont="1" applyAlignment="1">
      <alignment horizontal="left"/>
    </xf>
    <xf numFmtId="0" fontId="35" fillId="0" borderId="0" xfId="0" applyFont="1" applyAlignment="1">
      <alignment vertical="top"/>
    </xf>
    <xf numFmtId="0" fontId="30" fillId="0" borderId="0" xfId="0" applyFont="1" applyAlignment="1">
      <alignment horizontal="center" wrapText="1"/>
    </xf>
    <xf numFmtId="0" fontId="30" fillId="0" borderId="5" xfId="0" applyFont="1" applyBorder="1" applyAlignment="1">
      <alignment horizontal="center" wrapText="1"/>
    </xf>
    <xf numFmtId="0" fontId="30" fillId="0" borderId="3" xfId="0" applyFont="1" applyBorder="1" applyAlignment="1">
      <alignment horizontal="center" wrapText="1"/>
    </xf>
    <xf numFmtId="0" fontId="40" fillId="2" borderId="55" xfId="0" applyFont="1" applyFill="1" applyBorder="1" applyAlignment="1">
      <alignment horizontal="left" wrapText="1"/>
    </xf>
    <xf numFmtId="0" fontId="30" fillId="7" borderId="55" xfId="0" applyFont="1" applyFill="1" applyBorder="1" applyAlignment="1">
      <alignment horizontal="center" wrapText="1"/>
    </xf>
    <xf numFmtId="164" fontId="30" fillId="7" borderId="55" xfId="0" applyNumberFormat="1" applyFont="1" applyFill="1" applyBorder="1" applyAlignment="1">
      <alignment horizontal="center" wrapText="1"/>
    </xf>
    <xf numFmtId="0" fontId="30" fillId="0" borderId="56" xfId="0" applyFont="1" applyBorder="1" applyAlignment="1">
      <alignment horizontal="center" wrapText="1"/>
    </xf>
    <xf numFmtId="3" fontId="30" fillId="0" borderId="56" xfId="0" applyNumberFormat="1" applyFont="1" applyBorder="1" applyAlignment="1">
      <alignment horizontal="center" wrapText="1"/>
    </xf>
    <xf numFmtId="4" fontId="30" fillId="2" borderId="57" xfId="0" applyNumberFormat="1" applyFont="1" applyFill="1" applyBorder="1" applyAlignment="1">
      <alignment horizontal="center" wrapText="1"/>
    </xf>
    <xf numFmtId="166" fontId="30" fillId="2" borderId="57" xfId="0" applyNumberFormat="1" applyFont="1" applyFill="1" applyBorder="1" applyAlignment="1">
      <alignment horizontal="center" wrapText="1"/>
    </xf>
    <xf numFmtId="0" fontId="42" fillId="2" borderId="57" xfId="0" applyFont="1" applyFill="1" applyBorder="1" applyAlignment="1">
      <alignment horizontal="left" wrapText="1"/>
    </xf>
    <xf numFmtId="0" fontId="36" fillId="2" borderId="57" xfId="0" applyFont="1" applyFill="1" applyBorder="1" applyAlignment="1">
      <alignment horizontal="left"/>
    </xf>
    <xf numFmtId="0" fontId="16" fillId="2" borderId="57" xfId="0" applyFont="1" applyFill="1" applyBorder="1" applyAlignment="1">
      <alignment horizontal="left" vertical="top" wrapText="1"/>
    </xf>
    <xf numFmtId="0" fontId="17" fillId="7" borderId="57" xfId="0" applyFont="1" applyFill="1" applyBorder="1" applyAlignment="1">
      <alignment horizontal="center" wrapText="1"/>
    </xf>
    <xf numFmtId="49" fontId="18" fillId="7" borderId="57" xfId="0" applyNumberFormat="1" applyFont="1" applyFill="1" applyBorder="1" applyAlignment="1">
      <alignment horizontal="center"/>
    </xf>
    <xf numFmtId="0" fontId="19" fillId="2" borderId="57" xfId="0" applyFont="1" applyFill="1" applyBorder="1" applyAlignment="1">
      <alignment horizontal="left" vertical="top"/>
    </xf>
    <xf numFmtId="3" fontId="42" fillId="2" borderId="57" xfId="0" applyNumberFormat="1" applyFont="1" applyFill="1" applyBorder="1" applyAlignment="1">
      <alignment horizontal="left"/>
    </xf>
    <xf numFmtId="44" fontId="20" fillId="7" borderId="57" xfId="0" applyNumberFormat="1" applyFont="1" applyFill="1" applyBorder="1" applyAlignment="1">
      <alignment horizontal="center"/>
    </xf>
    <xf numFmtId="167" fontId="20" fillId="7" borderId="57" xfId="0" applyNumberFormat="1" applyFont="1" applyFill="1" applyBorder="1" applyAlignment="1">
      <alignment horizontal="center"/>
    </xf>
    <xf numFmtId="168" fontId="42" fillId="7" borderId="57" xfId="0" applyNumberFormat="1" applyFont="1" applyFill="1" applyBorder="1" applyAlignment="1">
      <alignment horizontal="left"/>
    </xf>
    <xf numFmtId="0" fontId="23" fillId="2" borderId="61" xfId="0" applyFont="1" applyFill="1" applyBorder="1"/>
    <xf numFmtId="0" fontId="35" fillId="2" borderId="61" xfId="0" applyFont="1" applyFill="1" applyBorder="1" applyAlignment="1">
      <alignment horizontal="left" wrapText="1"/>
    </xf>
    <xf numFmtId="0" fontId="17" fillId="7" borderId="61" xfId="0" applyFont="1" applyFill="1" applyBorder="1" applyAlignment="1">
      <alignment horizontal="center" wrapText="1"/>
    </xf>
    <xf numFmtId="49" fontId="23" fillId="7" borderId="61" xfId="0" applyNumberFormat="1" applyFont="1" applyFill="1" applyBorder="1"/>
    <xf numFmtId="0" fontId="19" fillId="2" borderId="61" xfId="0" applyFont="1" applyFill="1" applyBorder="1" applyAlignment="1">
      <alignment horizontal="left" vertical="top"/>
    </xf>
    <xf numFmtId="0" fontId="42" fillId="2" borderId="61" xfId="0" applyFont="1" applyFill="1" applyBorder="1" applyAlignment="1">
      <alignment horizontal="left" wrapText="1"/>
    </xf>
    <xf numFmtId="3" fontId="42" fillId="2" borderId="61" xfId="0" applyNumberFormat="1" applyFont="1" applyFill="1" applyBorder="1" applyAlignment="1">
      <alignment horizontal="left"/>
    </xf>
    <xf numFmtId="44" fontId="23" fillId="7" borderId="61" xfId="0" applyNumberFormat="1" applyFont="1" applyFill="1" applyBorder="1"/>
    <xf numFmtId="167" fontId="20" fillId="7" borderId="61" xfId="0" applyNumberFormat="1" applyFont="1" applyFill="1" applyBorder="1" applyAlignment="1">
      <alignment horizontal="center"/>
    </xf>
    <xf numFmtId="168" fontId="42" fillId="7" borderId="61" xfId="0" applyNumberFormat="1" applyFont="1" applyFill="1" applyBorder="1" applyAlignment="1">
      <alignment horizontal="left"/>
    </xf>
    <xf numFmtId="0" fontId="42" fillId="2" borderId="62" xfId="0" applyFont="1" applyFill="1" applyBorder="1" applyAlignment="1">
      <alignment horizontal="left" wrapText="1"/>
    </xf>
    <xf numFmtId="0" fontId="43" fillId="2" borderId="61" xfId="0" applyFont="1" applyFill="1" applyBorder="1" applyAlignment="1">
      <alignment horizontal="left"/>
    </xf>
    <xf numFmtId="49" fontId="23" fillId="7" borderId="20" xfId="0" applyNumberFormat="1" applyFont="1" applyFill="1" applyBorder="1"/>
    <xf numFmtId="0" fontId="42" fillId="2" borderId="61" xfId="0" applyFont="1" applyFill="1" applyBorder="1" applyAlignment="1">
      <alignment horizontal="left"/>
    </xf>
    <xf numFmtId="44" fontId="23" fillId="7" borderId="20" xfId="0" applyNumberFormat="1" applyFont="1" applyFill="1" applyBorder="1"/>
    <xf numFmtId="0" fontId="44" fillId="2" borderId="57" xfId="0" applyFont="1" applyFill="1" applyBorder="1" applyAlignment="1">
      <alignment horizontal="left"/>
    </xf>
    <xf numFmtId="49" fontId="18" fillId="7" borderId="61" xfId="0" applyNumberFormat="1" applyFont="1" applyFill="1" applyBorder="1" applyAlignment="1">
      <alignment horizontal="center"/>
    </xf>
    <xf numFmtId="0" fontId="42" fillId="2" borderId="57" xfId="0" applyFont="1" applyFill="1" applyBorder="1" applyAlignment="1">
      <alignment horizontal="left"/>
    </xf>
    <xf numFmtId="44" fontId="20" fillId="7" borderId="61" xfId="0" applyNumberFormat="1" applyFont="1" applyFill="1" applyBorder="1" applyAlignment="1">
      <alignment horizontal="center"/>
    </xf>
    <xf numFmtId="0" fontId="42" fillId="2" borderId="21" xfId="0" applyFont="1" applyFill="1" applyBorder="1" applyAlignment="1">
      <alignment horizontal="left" wrapText="1"/>
    </xf>
    <xf numFmtId="0" fontId="43" fillId="2" borderId="20" xfId="0" applyFont="1" applyFill="1" applyBorder="1" applyAlignment="1">
      <alignment horizontal="left"/>
    </xf>
    <xf numFmtId="0" fontId="16" fillId="2" borderId="20" xfId="0" applyFont="1" applyFill="1" applyBorder="1" applyAlignment="1">
      <alignment horizontal="left" vertical="top" wrapText="1"/>
    </xf>
    <xf numFmtId="0" fontId="17" fillId="7" borderId="20" xfId="0" applyFont="1" applyFill="1" applyBorder="1" applyAlignment="1">
      <alignment horizontal="center" wrapText="1"/>
    </xf>
    <xf numFmtId="0" fontId="19" fillId="2" borderId="20" xfId="0" applyFont="1" applyFill="1" applyBorder="1" applyAlignment="1">
      <alignment horizontal="left" vertical="top"/>
    </xf>
    <xf numFmtId="0" fontId="42" fillId="2" borderId="20" xfId="0" applyFont="1" applyFill="1" applyBorder="1" applyAlignment="1">
      <alignment horizontal="left" wrapText="1"/>
    </xf>
    <xf numFmtId="0" fontId="42" fillId="2" borderId="20" xfId="0" applyFont="1" applyFill="1" applyBorder="1" applyAlignment="1">
      <alignment horizontal="left"/>
    </xf>
    <xf numFmtId="167" fontId="20" fillId="7" borderId="20" xfId="0" applyNumberFormat="1" applyFont="1" applyFill="1" applyBorder="1" applyAlignment="1">
      <alignment horizontal="center"/>
    </xf>
    <xf numFmtId="168" fontId="42" fillId="7" borderId="20" xfId="0" applyNumberFormat="1" applyFont="1" applyFill="1" applyBorder="1" applyAlignment="1">
      <alignment horizontal="left"/>
    </xf>
    <xf numFmtId="0" fontId="44" fillId="2" borderId="9" xfId="0" applyFont="1" applyFill="1" applyBorder="1" applyAlignment="1">
      <alignment horizontal="left"/>
    </xf>
    <xf numFmtId="0" fontId="46" fillId="0" borderId="21" xfId="0" applyFont="1" applyBorder="1" applyAlignment="1">
      <alignment horizontal="center" wrapText="1"/>
    </xf>
    <xf numFmtId="0" fontId="46" fillId="2" borderId="20" xfId="0" applyFont="1" applyFill="1" applyBorder="1" applyAlignment="1">
      <alignment horizontal="center" wrapText="1"/>
    </xf>
    <xf numFmtId="0" fontId="46" fillId="7" borderId="20" xfId="0" applyFont="1" applyFill="1" applyBorder="1" applyAlignment="1">
      <alignment horizontal="center" wrapText="1"/>
    </xf>
    <xf numFmtId="0" fontId="31" fillId="0" borderId="0" xfId="0" applyFont="1"/>
    <xf numFmtId="0" fontId="47" fillId="0" borderId="0" xfId="0" applyFont="1"/>
    <xf numFmtId="0" fontId="31" fillId="0" borderId="0" xfId="0" applyFont="1" applyAlignment="1">
      <alignment horizontal="left"/>
    </xf>
    <xf numFmtId="0" fontId="49" fillId="0" borderId="0" xfId="0" applyFont="1" applyAlignment="1">
      <alignment horizontal="left"/>
    </xf>
    <xf numFmtId="0" fontId="50" fillId="0" borderId="0" xfId="0" applyFont="1" applyAlignment="1">
      <alignment horizontal="left"/>
    </xf>
    <xf numFmtId="0" fontId="9" fillId="0" borderId="0" xfId="0" applyFont="1"/>
    <xf numFmtId="0" fontId="51" fillId="0" borderId="0" xfId="0" applyFont="1" applyAlignment="1">
      <alignment horizontal="center" vertical="top"/>
    </xf>
    <xf numFmtId="0" fontId="52" fillId="0" borderId="0" xfId="0" applyFont="1" applyAlignment="1">
      <alignment horizontal="center"/>
    </xf>
    <xf numFmtId="0" fontId="51" fillId="0" borderId="34" xfId="0" applyFont="1" applyBorder="1" applyAlignment="1">
      <alignment vertical="top"/>
    </xf>
    <xf numFmtId="0" fontId="53" fillId="0" borderId="0" xfId="0" applyFont="1"/>
    <xf numFmtId="0" fontId="51" fillId="0" borderId="0" xfId="0" applyFont="1" applyAlignment="1">
      <alignment vertical="top"/>
    </xf>
    <xf numFmtId="0" fontId="50" fillId="0" borderId="0" xfId="0" applyFont="1"/>
    <xf numFmtId="0" fontId="50" fillId="9" borderId="9" xfId="0" applyFont="1" applyFill="1" applyBorder="1"/>
    <xf numFmtId="0" fontId="50" fillId="9" borderId="64" xfId="0" applyFont="1" applyFill="1" applyBorder="1"/>
    <xf numFmtId="0" fontId="50" fillId="2" borderId="9" xfId="0" applyFont="1" applyFill="1" applyBorder="1"/>
    <xf numFmtId="0" fontId="50" fillId="0" borderId="0" xfId="0" applyFont="1" applyAlignment="1">
      <alignment horizontal="center"/>
    </xf>
    <xf numFmtId="0" fontId="30" fillId="0" borderId="0" xfId="0" applyFont="1" applyAlignment="1">
      <alignment horizontal="center" vertical="top" wrapText="1"/>
    </xf>
    <xf numFmtId="0" fontId="30" fillId="0" borderId="24" xfId="0" applyFont="1" applyBorder="1" applyAlignment="1">
      <alignment horizontal="center" wrapText="1"/>
    </xf>
    <xf numFmtId="0" fontId="30" fillId="0" borderId="6" xfId="0" applyFont="1" applyBorder="1" applyAlignment="1">
      <alignment horizontal="center" wrapText="1"/>
    </xf>
    <xf numFmtId="0" fontId="40" fillId="2" borderId="65" xfId="0" applyFont="1" applyFill="1" applyBorder="1" applyAlignment="1">
      <alignment horizontal="left" wrapText="1"/>
    </xf>
    <xf numFmtId="0" fontId="30" fillId="7" borderId="65" xfId="0" applyFont="1" applyFill="1" applyBorder="1" applyAlignment="1">
      <alignment horizontal="center" wrapText="1"/>
    </xf>
    <xf numFmtId="164" fontId="30" fillId="7" borderId="65" xfId="0" applyNumberFormat="1" applyFont="1" applyFill="1" applyBorder="1" applyAlignment="1">
      <alignment horizontal="center" wrapText="1"/>
    </xf>
    <xf numFmtId="0" fontId="30" fillId="0" borderId="62" xfId="0" applyFont="1" applyBorder="1" applyAlignment="1">
      <alignment horizontal="center" wrapText="1"/>
    </xf>
    <xf numFmtId="3" fontId="30" fillId="0" borderId="62" xfId="0" applyNumberFormat="1" applyFont="1" applyBorder="1" applyAlignment="1">
      <alignment horizontal="center" wrapText="1"/>
    </xf>
    <xf numFmtId="4" fontId="30" fillId="7" borderId="17" xfId="0" applyNumberFormat="1" applyFont="1" applyFill="1" applyBorder="1" applyAlignment="1">
      <alignment horizontal="center" wrapText="1"/>
    </xf>
    <xf numFmtId="166" fontId="30" fillId="7" borderId="61" xfId="0" applyNumberFormat="1" applyFont="1" applyFill="1" applyBorder="1" applyAlignment="1">
      <alignment horizontal="center" wrapText="1"/>
    </xf>
    <xf numFmtId="0" fontId="30" fillId="7" borderId="62" xfId="0" applyFont="1" applyFill="1" applyBorder="1" applyAlignment="1">
      <alignment horizontal="center" wrapText="1"/>
    </xf>
    <xf numFmtId="0" fontId="30" fillId="2" borderId="57" xfId="0" applyFont="1" applyFill="1" applyBorder="1" applyAlignment="1">
      <alignment vertical="top" wrapText="1"/>
    </xf>
    <xf numFmtId="0" fontId="13" fillId="2" borderId="20" xfId="0" applyFont="1" applyFill="1" applyBorder="1"/>
    <xf numFmtId="0" fontId="40" fillId="2" borderId="20" xfId="0" applyFont="1" applyFill="1" applyBorder="1" applyAlignment="1">
      <alignment horizontal="left" vertical="top"/>
    </xf>
    <xf numFmtId="0" fontId="17" fillId="7" borderId="20" xfId="0" applyFont="1" applyFill="1" applyBorder="1" applyAlignment="1">
      <alignment horizontal="center"/>
    </xf>
    <xf numFmtId="49" fontId="54" fillId="7" borderId="17" xfId="0" applyNumberFormat="1" applyFont="1" applyFill="1" applyBorder="1" applyAlignment="1">
      <alignment horizontal="center"/>
    </xf>
    <xf numFmtId="0" fontId="13" fillId="2" borderId="20" xfId="0" applyFont="1" applyFill="1" applyBorder="1" applyAlignment="1">
      <alignment vertical="top"/>
    </xf>
    <xf numFmtId="0" fontId="30" fillId="2" borderId="20" xfId="0" applyFont="1" applyFill="1" applyBorder="1" applyAlignment="1">
      <alignment wrapText="1"/>
    </xf>
    <xf numFmtId="3" fontId="30" fillId="2" borderId="20" xfId="0" applyNumberFormat="1" applyFont="1" applyFill="1" applyBorder="1" applyAlignment="1">
      <alignment horizontal="center"/>
    </xf>
    <xf numFmtId="44" fontId="13" fillId="7" borderId="17" xfId="0" applyNumberFormat="1" applyFont="1" applyFill="1" applyBorder="1" applyAlignment="1">
      <alignment horizontal="center"/>
    </xf>
    <xf numFmtId="165" fontId="13" fillId="7" borderId="20" xfId="0" applyNumberFormat="1" applyFont="1" applyFill="1" applyBorder="1" applyAlignment="1">
      <alignment horizontal="center"/>
    </xf>
    <xf numFmtId="165" fontId="13" fillId="7" borderId="20" xfId="0" applyNumberFormat="1" applyFont="1" applyFill="1" applyBorder="1"/>
    <xf numFmtId="0" fontId="30" fillId="2" borderId="17" xfId="0" applyFont="1" applyFill="1" applyBorder="1" applyAlignment="1">
      <alignment vertical="top" wrapText="1"/>
    </xf>
    <xf numFmtId="0" fontId="13" fillId="2" borderId="17" xfId="0" applyFont="1" applyFill="1" applyBorder="1"/>
    <xf numFmtId="0" fontId="40" fillId="2" borderId="17" xfId="0" applyFont="1" applyFill="1" applyBorder="1" applyAlignment="1">
      <alignment horizontal="left" vertical="top"/>
    </xf>
    <xf numFmtId="0" fontId="17" fillId="7" borderId="17" xfId="0" applyFont="1" applyFill="1" applyBorder="1" applyAlignment="1">
      <alignment horizontal="center"/>
    </xf>
    <xf numFmtId="49" fontId="54" fillId="7" borderId="20" xfId="0" applyNumberFormat="1" applyFont="1" applyFill="1" applyBorder="1" applyAlignment="1">
      <alignment horizontal="center"/>
    </xf>
    <xf numFmtId="0" fontId="13" fillId="2" borderId="17" xfId="0" applyFont="1" applyFill="1" applyBorder="1" applyAlignment="1">
      <alignment vertical="top"/>
    </xf>
    <xf numFmtId="0" fontId="30" fillId="2" borderId="17" xfId="0" applyFont="1" applyFill="1" applyBorder="1" applyAlignment="1">
      <alignment wrapText="1"/>
    </xf>
    <xf numFmtId="3" fontId="30" fillId="2" borderId="17" xfId="0" applyNumberFormat="1" applyFont="1" applyFill="1" applyBorder="1" applyAlignment="1">
      <alignment horizontal="center"/>
    </xf>
    <xf numFmtId="44" fontId="13" fillId="7" borderId="20" xfId="0" applyNumberFormat="1" applyFont="1" applyFill="1" applyBorder="1" applyAlignment="1">
      <alignment horizontal="center"/>
    </xf>
    <xf numFmtId="165" fontId="13" fillId="7" borderId="17" xfId="0" applyNumberFormat="1" applyFont="1" applyFill="1" applyBorder="1" applyAlignment="1">
      <alignment horizontal="center"/>
    </xf>
    <xf numFmtId="165" fontId="13" fillId="7" borderId="17" xfId="0" applyNumberFormat="1" applyFont="1" applyFill="1" applyBorder="1"/>
    <xf numFmtId="0" fontId="30" fillId="0" borderId="0" xfId="0" applyFont="1" applyAlignment="1">
      <alignment vertical="top" wrapText="1"/>
    </xf>
    <xf numFmtId="0" fontId="30" fillId="2" borderId="56" xfId="0" applyFont="1" applyFill="1" applyBorder="1" applyAlignment="1">
      <alignment vertical="top" wrapText="1"/>
    </xf>
    <xf numFmtId="0" fontId="13" fillId="2" borderId="17" xfId="0" applyFont="1" applyFill="1" applyBorder="1" applyAlignment="1"/>
    <xf numFmtId="49" fontId="54" fillId="7" borderId="20" xfId="0" applyNumberFormat="1" applyFont="1" applyFill="1" applyBorder="1" applyAlignment="1">
      <alignment horizontal="center"/>
    </xf>
    <xf numFmtId="0" fontId="13" fillId="2" borderId="17" xfId="0" applyFont="1" applyFill="1" applyBorder="1" applyAlignment="1">
      <alignment vertical="top"/>
    </xf>
    <xf numFmtId="0" fontId="30" fillId="2" borderId="57" xfId="0" applyFont="1" applyFill="1" applyBorder="1" applyAlignment="1">
      <alignment vertical="top" wrapText="1"/>
    </xf>
    <xf numFmtId="0" fontId="13" fillId="2" borderId="57" xfId="0" applyFont="1" applyFill="1" applyBorder="1"/>
    <xf numFmtId="0" fontId="40" fillId="2" borderId="57" xfId="0" applyFont="1" applyFill="1" applyBorder="1" applyAlignment="1">
      <alignment horizontal="left" vertical="top" wrapText="1"/>
    </xf>
    <xf numFmtId="0" fontId="13" fillId="2" borderId="57" xfId="0" applyFont="1" applyFill="1" applyBorder="1" applyAlignment="1">
      <alignment vertical="top"/>
    </xf>
    <xf numFmtId="0" fontId="30" fillId="2" borderId="57" xfId="0" applyFont="1" applyFill="1" applyBorder="1" applyAlignment="1">
      <alignment wrapText="1"/>
    </xf>
    <xf numFmtId="3" fontId="30" fillId="2" borderId="57" xfId="0" applyNumberFormat="1" applyFont="1" applyFill="1" applyBorder="1" applyAlignment="1">
      <alignment horizontal="center"/>
    </xf>
    <xf numFmtId="165" fontId="13" fillId="7" borderId="57" xfId="0" applyNumberFormat="1" applyFont="1" applyFill="1" applyBorder="1" applyAlignment="1">
      <alignment horizontal="center"/>
    </xf>
    <xf numFmtId="8" fontId="13" fillId="7" borderId="57" xfId="0" applyNumberFormat="1" applyFont="1" applyFill="1" applyBorder="1"/>
    <xf numFmtId="0" fontId="13" fillId="0" borderId="0" xfId="0" applyFont="1" applyAlignment="1">
      <alignment vertical="top"/>
    </xf>
    <xf numFmtId="0" fontId="30" fillId="2" borderId="57" xfId="0" applyFont="1" applyFill="1" applyBorder="1" applyAlignment="1">
      <alignment horizontal="left" vertical="center" wrapText="1"/>
    </xf>
    <xf numFmtId="0" fontId="13" fillId="2" borderId="57" xfId="0" applyFont="1" applyFill="1" applyBorder="1" applyAlignment="1">
      <alignment horizontal="left" vertical="center"/>
    </xf>
    <xf numFmtId="0" fontId="17" fillId="7" borderId="57" xfId="0" applyFont="1" applyFill="1" applyBorder="1" applyAlignment="1">
      <alignment horizontal="center" vertical="center" wrapText="1"/>
    </xf>
    <xf numFmtId="49" fontId="54" fillId="7" borderId="66" xfId="0" applyNumberFormat="1" applyFont="1" applyFill="1" applyBorder="1" applyAlignment="1">
      <alignment horizontal="center"/>
    </xf>
    <xf numFmtId="0" fontId="13" fillId="2" borderId="57" xfId="0" applyFont="1" applyFill="1" applyBorder="1" applyAlignment="1">
      <alignment horizontal="center" vertical="top"/>
    </xf>
    <xf numFmtId="0" fontId="30" fillId="2" borderId="57" xfId="0" applyFont="1" applyFill="1" applyBorder="1" applyAlignment="1">
      <alignment horizontal="center" vertical="center" wrapText="1"/>
    </xf>
    <xf numFmtId="3" fontId="30" fillId="2" borderId="57" xfId="0" applyNumberFormat="1" applyFont="1" applyFill="1" applyBorder="1" applyAlignment="1">
      <alignment horizontal="center" vertical="center"/>
    </xf>
    <xf numFmtId="44" fontId="13" fillId="7" borderId="66" xfId="0" applyNumberFormat="1" applyFont="1" applyFill="1" applyBorder="1" applyAlignment="1">
      <alignment horizontal="center"/>
    </xf>
    <xf numFmtId="165" fontId="13" fillId="7" borderId="57" xfId="0" applyNumberFormat="1" applyFont="1" applyFill="1" applyBorder="1" applyAlignment="1">
      <alignment horizontal="center" vertical="center"/>
    </xf>
    <xf numFmtId="8" fontId="13" fillId="7" borderId="57" xfId="0" applyNumberFormat="1" applyFont="1" applyFill="1" applyBorder="1" applyAlignment="1">
      <alignment horizontal="right" vertical="center"/>
    </xf>
    <xf numFmtId="0" fontId="13" fillId="2" borderId="57" xfId="0" applyFont="1" applyFill="1" applyBorder="1" applyAlignment="1"/>
    <xf numFmtId="0" fontId="40" fillId="2" borderId="57" xfId="0" applyFont="1" applyFill="1" applyBorder="1" applyAlignment="1">
      <alignment horizontal="left" vertical="top"/>
    </xf>
    <xf numFmtId="0" fontId="17" fillId="7" borderId="57" xfId="0" applyFont="1" applyFill="1" applyBorder="1" applyAlignment="1">
      <alignment horizontal="center"/>
    </xf>
    <xf numFmtId="0" fontId="13" fillId="2" borderId="17" xfId="0" applyFont="1" applyFill="1" applyBorder="1" applyAlignment="1">
      <alignment vertical="top" wrapText="1"/>
    </xf>
    <xf numFmtId="0" fontId="30" fillId="2" borderId="17" xfId="0" applyFont="1" applyFill="1" applyBorder="1" applyAlignment="1">
      <alignment horizontal="center"/>
    </xf>
    <xf numFmtId="0" fontId="40" fillId="2" borderId="57" xfId="0" applyFont="1" applyFill="1" applyBorder="1" applyAlignment="1">
      <alignment horizontal="left" vertical="top"/>
    </xf>
    <xf numFmtId="49" fontId="54" fillId="7" borderId="68" xfId="0" applyNumberFormat="1" applyFont="1" applyFill="1" applyBorder="1" applyAlignment="1">
      <alignment horizontal="center"/>
    </xf>
    <xf numFmtId="44" fontId="13" fillId="7" borderId="56" xfId="0" applyNumberFormat="1" applyFont="1" applyFill="1" applyBorder="1" applyAlignment="1">
      <alignment horizontal="center"/>
    </xf>
    <xf numFmtId="0" fontId="13" fillId="0" borderId="0" xfId="0" applyFont="1" applyAlignment="1">
      <alignment vertical="top"/>
    </xf>
    <xf numFmtId="0" fontId="30" fillId="2" borderId="20" xfId="0" applyFont="1" applyFill="1" applyBorder="1" applyAlignment="1">
      <alignment vertical="top" wrapText="1"/>
    </xf>
    <xf numFmtId="0" fontId="30" fillId="2" borderId="20" xfId="0" applyFont="1" applyFill="1" applyBorder="1" applyAlignment="1">
      <alignment horizontal="left"/>
    </xf>
    <xf numFmtId="3" fontId="30" fillId="2" borderId="20" xfId="0" applyNumberFormat="1" applyFont="1" applyFill="1" applyBorder="1" applyAlignment="1">
      <alignment horizontal="center"/>
    </xf>
    <xf numFmtId="44" fontId="13" fillId="7" borderId="62" xfId="0" applyNumberFormat="1" applyFont="1" applyFill="1" applyBorder="1" applyAlignment="1">
      <alignment horizontal="center"/>
    </xf>
    <xf numFmtId="8" fontId="13" fillId="7" borderId="20" xfId="0" applyNumberFormat="1" applyFont="1" applyFill="1" applyBorder="1"/>
    <xf numFmtId="0" fontId="30" fillId="2" borderId="61" xfId="0" applyFont="1" applyFill="1" applyBorder="1" applyAlignment="1">
      <alignment vertical="top" wrapText="1"/>
    </xf>
    <xf numFmtId="0" fontId="13" fillId="2" borderId="61" xfId="0" applyFont="1" applyFill="1" applyBorder="1"/>
    <xf numFmtId="0" fontId="40" fillId="2" borderId="61" xfId="0" applyFont="1" applyFill="1" applyBorder="1" applyAlignment="1">
      <alignment horizontal="left" vertical="top"/>
    </xf>
    <xf numFmtId="0" fontId="17" fillId="7" borderId="61" xfId="0" applyFont="1" applyFill="1" applyBorder="1" applyAlignment="1">
      <alignment horizontal="center"/>
    </xf>
    <xf numFmtId="49" fontId="54" fillId="7" borderId="61" xfId="0" applyNumberFormat="1" applyFont="1" applyFill="1" applyBorder="1" applyAlignment="1">
      <alignment horizontal="center"/>
    </xf>
    <xf numFmtId="0" fontId="13" fillId="2" borderId="61" xfId="0" applyFont="1" applyFill="1" applyBorder="1" applyAlignment="1">
      <alignment vertical="top"/>
    </xf>
    <xf numFmtId="0" fontId="30" fillId="2" borderId="61" xfId="0" applyFont="1" applyFill="1" applyBorder="1" applyAlignment="1">
      <alignment wrapText="1"/>
    </xf>
    <xf numFmtId="3" fontId="30" fillId="2" borderId="61" xfId="0" applyNumberFormat="1" applyFont="1" applyFill="1" applyBorder="1" applyAlignment="1">
      <alignment horizontal="center"/>
    </xf>
    <xf numFmtId="165" fontId="13" fillId="7" borderId="61" xfId="0" applyNumberFormat="1" applyFont="1" applyFill="1" applyBorder="1" applyAlignment="1">
      <alignment horizontal="center"/>
    </xf>
    <xf numFmtId="8" fontId="13" fillId="7" borderId="61" xfId="0" applyNumberFormat="1" applyFont="1" applyFill="1" applyBorder="1"/>
    <xf numFmtId="3" fontId="30" fillId="2" borderId="61" xfId="0" applyNumberFormat="1" applyFont="1" applyFill="1" applyBorder="1" applyAlignment="1">
      <alignment horizontal="center"/>
    </xf>
    <xf numFmtId="44" fontId="13" fillId="7" borderId="21" xfId="0" applyNumberFormat="1" applyFont="1" applyFill="1" applyBorder="1" applyAlignment="1">
      <alignment horizontal="center"/>
    </xf>
    <xf numFmtId="44" fontId="13" fillId="7" borderId="68" xfId="0" applyNumberFormat="1" applyFont="1" applyFill="1" applyBorder="1" applyAlignment="1">
      <alignment horizontal="center"/>
    </xf>
    <xf numFmtId="0" fontId="30" fillId="2" borderId="66" xfId="0" applyFont="1" applyFill="1" applyBorder="1" applyAlignment="1">
      <alignment vertical="top" wrapText="1"/>
    </xf>
    <xf numFmtId="0" fontId="30" fillId="2" borderId="66" xfId="0" applyFont="1" applyFill="1" applyBorder="1" applyAlignment="1">
      <alignment horizontal="left"/>
    </xf>
    <xf numFmtId="0" fontId="40" fillId="2" borderId="66" xfId="0" applyFont="1" applyFill="1" applyBorder="1" applyAlignment="1">
      <alignment horizontal="left" vertical="top"/>
    </xf>
    <xf numFmtId="0" fontId="13" fillId="2" borderId="17" xfId="0" applyFont="1" applyFill="1" applyBorder="1" applyAlignment="1">
      <alignment horizontal="left"/>
    </xf>
    <xf numFmtId="0" fontId="40" fillId="2" borderId="17" xfId="0" applyFont="1" applyFill="1" applyBorder="1" applyAlignment="1">
      <alignment horizontal="left" vertical="top"/>
    </xf>
    <xf numFmtId="49" fontId="54" fillId="7" borderId="17" xfId="0" applyNumberFormat="1" applyFont="1" applyFill="1" applyBorder="1" applyAlignment="1">
      <alignment horizontal="center"/>
    </xf>
    <xf numFmtId="0" fontId="13" fillId="2" borderId="57" xfId="0" applyFont="1" applyFill="1" applyBorder="1" applyAlignment="1">
      <alignment horizontal="left"/>
    </xf>
    <xf numFmtId="49" fontId="54" fillId="7" borderId="57" xfId="0" applyNumberFormat="1" applyFont="1" applyFill="1" applyBorder="1" applyAlignment="1">
      <alignment horizontal="center"/>
    </xf>
    <xf numFmtId="3" fontId="30" fillId="2" borderId="57" xfId="0" applyNumberFormat="1" applyFont="1" applyFill="1" applyBorder="1" applyAlignment="1">
      <alignment horizontal="center"/>
    </xf>
    <xf numFmtId="44" fontId="13" fillId="7" borderId="57" xfId="0" applyNumberFormat="1" applyFont="1" applyFill="1" applyBorder="1" applyAlignment="1">
      <alignment horizontal="center"/>
    </xf>
    <xf numFmtId="0" fontId="30" fillId="2" borderId="20" xfId="0" applyFont="1" applyFill="1" applyBorder="1" applyAlignment="1">
      <alignment horizontal="right"/>
    </xf>
    <xf numFmtId="165" fontId="13" fillId="7" borderId="57" xfId="0" applyNumberFormat="1" applyFont="1" applyFill="1" applyBorder="1"/>
    <xf numFmtId="0" fontId="13" fillId="2" borderId="61" xfId="0" applyFont="1" applyFill="1" applyBorder="1" applyAlignment="1">
      <alignment horizontal="left"/>
    </xf>
    <xf numFmtId="44" fontId="13" fillId="7" borderId="61" xfId="0" applyNumberFormat="1" applyFont="1" applyFill="1" applyBorder="1" applyAlignment="1">
      <alignment horizontal="center"/>
    </xf>
    <xf numFmtId="0" fontId="30" fillId="2" borderId="61" xfId="0" applyFont="1" applyFill="1" applyBorder="1" applyAlignment="1">
      <alignment horizontal="right"/>
    </xf>
    <xf numFmtId="0" fontId="30" fillId="2" borderId="17" xfId="0" applyFont="1" applyFill="1" applyBorder="1" applyAlignment="1">
      <alignment vertical="top" wrapText="1"/>
    </xf>
    <xf numFmtId="0" fontId="30" fillId="2" borderId="17" xfId="0" applyFont="1" applyFill="1" applyBorder="1" applyAlignment="1">
      <alignment horizontal="left"/>
    </xf>
    <xf numFmtId="8" fontId="13" fillId="7" borderId="17" xfId="0" applyNumberFormat="1" applyFont="1" applyFill="1" applyBorder="1"/>
    <xf numFmtId="0" fontId="13" fillId="7" borderId="20" xfId="0" applyFont="1" applyFill="1" applyBorder="1" applyAlignment="1">
      <alignment horizontal="center"/>
    </xf>
    <xf numFmtId="0" fontId="30" fillId="2" borderId="69" xfId="0" applyFont="1" applyFill="1" applyBorder="1" applyAlignment="1">
      <alignment vertical="top" wrapText="1"/>
    </xf>
    <xf numFmtId="2" fontId="40" fillId="2" borderId="17" xfId="0" applyNumberFormat="1" applyFont="1" applyFill="1" applyBorder="1" applyAlignment="1">
      <alignment horizontal="left" vertical="top" wrapText="1"/>
    </xf>
    <xf numFmtId="2" fontId="17" fillId="7" borderId="17" xfId="0" applyNumberFormat="1" applyFont="1" applyFill="1" applyBorder="1" applyAlignment="1">
      <alignment horizontal="center" wrapText="1"/>
    </xf>
    <xf numFmtId="0" fontId="30" fillId="2" borderId="56" xfId="0" applyFont="1" applyFill="1" applyBorder="1" applyAlignment="1">
      <alignment wrapText="1"/>
    </xf>
    <xf numFmtId="0" fontId="30" fillId="2" borderId="68" xfId="0" applyFont="1" applyFill="1" applyBorder="1" applyAlignment="1">
      <alignment vertical="top" wrapText="1"/>
    </xf>
    <xf numFmtId="0" fontId="30" fillId="2" borderId="61" xfId="0" applyFont="1" applyFill="1" applyBorder="1" applyAlignment="1">
      <alignment horizontal="left"/>
    </xf>
    <xf numFmtId="0" fontId="13" fillId="2" borderId="68" xfId="0" applyFont="1" applyFill="1" applyBorder="1" applyAlignment="1">
      <alignment horizontal="left"/>
    </xf>
    <xf numFmtId="0" fontId="40" fillId="2" borderId="68" xfId="0" applyFont="1" applyFill="1" applyBorder="1" applyAlignment="1">
      <alignment horizontal="left" vertical="top"/>
    </xf>
    <xf numFmtId="0" fontId="17" fillId="7" borderId="68" xfId="0" applyFont="1" applyFill="1" applyBorder="1" applyAlignment="1">
      <alignment horizontal="center"/>
    </xf>
    <xf numFmtId="0" fontId="13" fillId="2" borderId="68" xfId="0" applyFont="1" applyFill="1" applyBorder="1" applyAlignment="1">
      <alignment vertical="top"/>
    </xf>
    <xf numFmtId="0" fontId="30" fillId="2" borderId="68" xfId="0" applyFont="1" applyFill="1" applyBorder="1" applyAlignment="1">
      <alignment wrapText="1"/>
    </xf>
    <xf numFmtId="3" fontId="30" fillId="2" borderId="68" xfId="0" applyNumberFormat="1" applyFont="1" applyFill="1" applyBorder="1" applyAlignment="1">
      <alignment horizontal="center"/>
    </xf>
    <xf numFmtId="165" fontId="13" fillId="7" borderId="68" xfId="0" applyNumberFormat="1" applyFont="1" applyFill="1" applyBorder="1" applyAlignment="1">
      <alignment horizontal="center"/>
    </xf>
    <xf numFmtId="8" fontId="13" fillId="7" borderId="68" xfId="0" applyNumberFormat="1" applyFont="1" applyFill="1" applyBorder="1"/>
    <xf numFmtId="0" fontId="13" fillId="2" borderId="57" xfId="0" applyFont="1" applyFill="1" applyBorder="1" applyAlignment="1">
      <alignment horizontal="left"/>
    </xf>
    <xf numFmtId="0" fontId="30" fillId="2" borderId="57" xfId="0" applyFont="1" applyFill="1" applyBorder="1" applyAlignment="1">
      <alignment horizontal="left"/>
    </xf>
    <xf numFmtId="0" fontId="13" fillId="2" borderId="17" xfId="0" applyFont="1" applyFill="1" applyBorder="1" applyAlignment="1">
      <alignment wrapText="1"/>
    </xf>
    <xf numFmtId="0" fontId="40" fillId="2" borderId="17" xfId="0" applyFont="1" applyFill="1" applyBorder="1" applyAlignment="1">
      <alignment horizontal="left" vertical="top" wrapText="1"/>
    </xf>
    <xf numFmtId="0" fontId="17" fillId="7" borderId="17" xfId="0" applyFont="1" applyFill="1" applyBorder="1" applyAlignment="1">
      <alignment horizontal="center" wrapText="1"/>
    </xf>
    <xf numFmtId="165" fontId="13" fillId="7" borderId="61" xfId="0" applyNumberFormat="1" applyFont="1" applyFill="1" applyBorder="1"/>
    <xf numFmtId="0" fontId="13" fillId="7" borderId="61" xfId="0" applyFont="1" applyFill="1" applyBorder="1" applyAlignment="1">
      <alignment horizontal="center"/>
    </xf>
    <xf numFmtId="0" fontId="13" fillId="7" borderId="61" xfId="0" applyFont="1" applyFill="1" applyBorder="1"/>
    <xf numFmtId="166" fontId="13" fillId="7" borderId="57" xfId="0" applyNumberFormat="1" applyFont="1" applyFill="1" applyBorder="1" applyAlignment="1">
      <alignment horizontal="center"/>
    </xf>
    <xf numFmtId="166" fontId="13" fillId="7" borderId="20" xfId="0" applyNumberFormat="1" applyFont="1" applyFill="1" applyBorder="1" applyAlignment="1">
      <alignment horizontal="center"/>
    </xf>
    <xf numFmtId="166" fontId="13" fillId="7" borderId="61" xfId="0" applyNumberFormat="1" applyFont="1" applyFill="1" applyBorder="1" applyAlignment="1">
      <alignment horizontal="center"/>
    </xf>
    <xf numFmtId="0" fontId="13" fillId="2" borderId="17" xfId="0" applyFont="1" applyFill="1" applyBorder="1" applyAlignment="1">
      <alignment horizontal="left"/>
    </xf>
    <xf numFmtId="0" fontId="13" fillId="2" borderId="17" xfId="0" applyFont="1" applyFill="1" applyBorder="1" applyAlignment="1">
      <alignment vertical="top" wrapText="1"/>
    </xf>
    <xf numFmtId="166" fontId="13" fillId="7" borderId="17" xfId="0" applyNumberFormat="1" applyFont="1" applyFill="1" applyBorder="1" applyAlignment="1">
      <alignment horizontal="center"/>
    </xf>
    <xf numFmtId="0" fontId="13" fillId="2" borderId="20" xfId="0" applyFont="1" applyFill="1" applyBorder="1" applyAlignment="1">
      <alignment horizontal="left"/>
    </xf>
    <xf numFmtId="3" fontId="30" fillId="2" borderId="17" xfId="0" applyNumberFormat="1" applyFont="1" applyFill="1" applyBorder="1" applyAlignment="1">
      <alignment horizontal="center"/>
    </xf>
    <xf numFmtId="0" fontId="23" fillId="0" borderId="0" xfId="0" applyFont="1" applyAlignment="1">
      <alignment vertical="top"/>
    </xf>
    <xf numFmtId="49" fontId="56" fillId="2" borderId="71" xfId="0" applyNumberFormat="1" applyFont="1" applyFill="1" applyBorder="1" applyAlignment="1">
      <alignment horizontal="center"/>
    </xf>
    <xf numFmtId="0" fontId="13" fillId="0" borderId="72" xfId="0" applyFont="1" applyBorder="1"/>
    <xf numFmtId="0" fontId="30" fillId="2" borderId="17" xfId="0" applyFont="1" applyFill="1" applyBorder="1" applyAlignment="1">
      <alignment wrapText="1"/>
    </xf>
    <xf numFmtId="0" fontId="13" fillId="0" borderId="17" xfId="0" applyFont="1" applyBorder="1"/>
    <xf numFmtId="0" fontId="13" fillId="0" borderId="17" xfId="0" applyFont="1" applyBorder="1" applyAlignment="1"/>
    <xf numFmtId="2" fontId="40" fillId="2" borderId="17" xfId="0" applyNumberFormat="1" applyFont="1" applyFill="1" applyBorder="1" applyAlignment="1">
      <alignment horizontal="left" vertical="top" wrapText="1"/>
    </xf>
    <xf numFmtId="0" fontId="30" fillId="2" borderId="17" xfId="0" applyFont="1" applyFill="1" applyBorder="1" applyAlignment="1">
      <alignment horizontal="center"/>
    </xf>
    <xf numFmtId="0" fontId="13" fillId="0" borderId="17" xfId="0" applyFont="1" applyBorder="1" applyAlignment="1"/>
    <xf numFmtId="0" fontId="13" fillId="0" borderId="62" xfId="0" applyFont="1" applyBorder="1" applyAlignment="1">
      <alignment horizontal="center" vertical="center"/>
    </xf>
    <xf numFmtId="0" fontId="13" fillId="0" borderId="42" xfId="0" applyFont="1" applyBorder="1"/>
    <xf numFmtId="44" fontId="30" fillId="10" borderId="17" xfId="0" applyNumberFormat="1" applyFont="1" applyFill="1" applyBorder="1" applyAlignment="1">
      <alignment horizontal="center" wrapText="1"/>
    </xf>
    <xf numFmtId="4" fontId="30" fillId="11" borderId="77" xfId="0" applyNumberFormat="1" applyFont="1" applyFill="1" applyBorder="1" applyAlignment="1">
      <alignment horizontal="center" wrapText="1"/>
    </xf>
    <xf numFmtId="166" fontId="40" fillId="11" borderId="77" xfId="0" applyNumberFormat="1" applyFont="1" applyFill="1" applyBorder="1" applyAlignment="1">
      <alignment horizontal="center" wrapText="1"/>
    </xf>
    <xf numFmtId="0" fontId="30" fillId="0" borderId="16" xfId="0" applyFont="1" applyBorder="1" applyAlignment="1">
      <alignment horizontal="center" wrapText="1"/>
    </xf>
    <xf numFmtId="0" fontId="30" fillId="2" borderId="56" xfId="0" applyFont="1" applyFill="1" applyBorder="1" applyAlignment="1">
      <alignment vertical="top" wrapText="1"/>
    </xf>
    <xf numFmtId="0" fontId="58" fillId="7" borderId="57" xfId="0" applyFont="1" applyFill="1" applyBorder="1" applyAlignment="1">
      <alignment horizontal="center"/>
    </xf>
    <xf numFmtId="49" fontId="54" fillId="7" borderId="57" xfId="0" applyNumberFormat="1" applyFont="1" applyFill="1" applyBorder="1" applyAlignment="1">
      <alignment horizontal="center" wrapText="1"/>
    </xf>
    <xf numFmtId="44" fontId="13" fillId="12" borderId="56" xfId="0" applyNumberFormat="1" applyFont="1" applyFill="1" applyBorder="1" applyAlignment="1">
      <alignment horizontal="center"/>
    </xf>
    <xf numFmtId="166" fontId="59" fillId="13" borderId="79" xfId="0" applyNumberFormat="1" applyFont="1" applyFill="1" applyBorder="1" applyAlignment="1">
      <alignment horizontal="center"/>
    </xf>
    <xf numFmtId="8" fontId="13" fillId="13" borderId="56" xfId="0" applyNumberFormat="1" applyFont="1" applyFill="1" applyBorder="1" applyAlignment="1">
      <alignment horizontal="right"/>
    </xf>
    <xf numFmtId="0" fontId="30" fillId="2" borderId="66" xfId="0" applyFont="1" applyFill="1" applyBorder="1"/>
    <xf numFmtId="0" fontId="58" fillId="7" borderId="66" xfId="0" applyFont="1" applyFill="1" applyBorder="1" applyAlignment="1">
      <alignment horizontal="center"/>
    </xf>
    <xf numFmtId="49" fontId="52" fillId="7" borderId="66" xfId="0" applyNumberFormat="1" applyFont="1" applyFill="1" applyBorder="1"/>
    <xf numFmtId="0" fontId="13" fillId="2" borderId="66" xfId="0" applyFont="1" applyFill="1" applyBorder="1" applyAlignment="1">
      <alignment vertical="top"/>
    </xf>
    <xf numFmtId="0" fontId="30" fillId="2" borderId="66" xfId="0" applyFont="1" applyFill="1" applyBorder="1" applyAlignment="1">
      <alignment wrapText="1"/>
    </xf>
    <xf numFmtId="3" fontId="30" fillId="2" borderId="66" xfId="0" applyNumberFormat="1" applyFont="1" applyFill="1" applyBorder="1" applyAlignment="1">
      <alignment horizontal="center"/>
    </xf>
    <xf numFmtId="166" fontId="59" fillId="12" borderId="78" xfId="0" applyNumberFormat="1" applyFont="1" applyFill="1" applyBorder="1" applyAlignment="1">
      <alignment horizontal="center"/>
    </xf>
    <xf numFmtId="8" fontId="13" fillId="12" borderId="21" xfId="0" applyNumberFormat="1" applyFont="1" applyFill="1" applyBorder="1" applyAlignment="1">
      <alignment horizontal="right"/>
    </xf>
    <xf numFmtId="0" fontId="23" fillId="0" borderId="0" xfId="0" applyFont="1" applyAlignment="1"/>
    <xf numFmtId="0" fontId="13" fillId="2" borderId="56" xfId="0" applyFont="1" applyFill="1" applyBorder="1" applyAlignment="1">
      <alignment horizontal="left"/>
    </xf>
    <xf numFmtId="0" fontId="40" fillId="2" borderId="56" xfId="0" applyFont="1" applyFill="1" applyBorder="1" applyAlignment="1">
      <alignment horizontal="left"/>
    </xf>
    <xf numFmtId="0" fontId="58" fillId="7" borderId="56" xfId="0" applyFont="1" applyFill="1" applyBorder="1" applyAlignment="1">
      <alignment horizontal="center"/>
    </xf>
    <xf numFmtId="49" fontId="54" fillId="7" borderId="56" xfId="0" applyNumberFormat="1" applyFont="1" applyFill="1" applyBorder="1" applyAlignment="1">
      <alignment horizontal="center"/>
    </xf>
    <xf numFmtId="0" fontId="13" fillId="2" borderId="56" xfId="0" applyFont="1" applyFill="1" applyBorder="1" applyAlignment="1">
      <alignment horizontal="left" vertical="top"/>
    </xf>
    <xf numFmtId="3" fontId="30" fillId="2" borderId="56" xfId="0" applyNumberFormat="1" applyFont="1" applyFill="1" applyBorder="1" applyAlignment="1">
      <alignment horizontal="center"/>
    </xf>
    <xf numFmtId="2" fontId="13" fillId="13" borderId="56" xfId="0" applyNumberFormat="1" applyFont="1" applyFill="1" applyBorder="1" applyAlignment="1">
      <alignment horizontal="right"/>
    </xf>
    <xf numFmtId="166" fontId="59" fillId="13" borderId="56" xfId="0" applyNumberFormat="1" applyFont="1" applyFill="1" applyBorder="1" applyAlignment="1">
      <alignment horizontal="center"/>
    </xf>
    <xf numFmtId="0" fontId="30" fillId="2" borderId="21" xfId="0" applyFont="1" applyFill="1" applyBorder="1" applyAlignment="1">
      <alignment vertical="top" wrapText="1"/>
    </xf>
    <xf numFmtId="0" fontId="13" fillId="2" borderId="21" xfId="0" applyFont="1" applyFill="1" applyBorder="1" applyAlignment="1">
      <alignment horizontal="left"/>
    </xf>
    <xf numFmtId="0" fontId="40" fillId="2" borderId="21" xfId="0" applyFont="1" applyFill="1" applyBorder="1" applyAlignment="1">
      <alignment horizontal="left"/>
    </xf>
    <xf numFmtId="0" fontId="58" fillId="7" borderId="21" xfId="0" applyFont="1" applyFill="1" applyBorder="1" applyAlignment="1">
      <alignment horizontal="center"/>
    </xf>
    <xf numFmtId="49" fontId="54" fillId="7" borderId="21" xfId="0" applyNumberFormat="1" applyFont="1" applyFill="1" applyBorder="1" applyAlignment="1">
      <alignment horizontal="center"/>
    </xf>
    <xf numFmtId="0" fontId="13" fillId="2" borderId="21" xfId="0" applyFont="1" applyFill="1" applyBorder="1" applyAlignment="1">
      <alignment horizontal="left" vertical="top"/>
    </xf>
    <xf numFmtId="0" fontId="30" fillId="2" borderId="21" xfId="0" applyFont="1" applyFill="1" applyBorder="1" applyAlignment="1">
      <alignment wrapText="1"/>
    </xf>
    <xf numFmtId="3" fontId="30" fillId="2" borderId="21" xfId="0" applyNumberFormat="1" applyFont="1" applyFill="1" applyBorder="1" applyAlignment="1">
      <alignment horizontal="center"/>
    </xf>
    <xf numFmtId="166" fontId="59" fillId="12" borderId="21" xfId="0" applyNumberFormat="1" applyFont="1" applyFill="1" applyBorder="1" applyAlignment="1">
      <alignment horizontal="center"/>
    </xf>
    <xf numFmtId="0" fontId="40" fillId="2" borderId="9" xfId="0" applyFont="1" applyFill="1" applyBorder="1" applyAlignment="1">
      <alignment horizontal="left"/>
    </xf>
    <xf numFmtId="166" fontId="59" fillId="13" borderId="81" xfId="0" applyNumberFormat="1" applyFont="1" applyFill="1" applyBorder="1" applyAlignment="1">
      <alignment horizontal="center"/>
    </xf>
    <xf numFmtId="0" fontId="58" fillId="7" borderId="20" xfId="0" applyFont="1" applyFill="1" applyBorder="1" applyAlignment="1">
      <alignment horizontal="center"/>
    </xf>
    <xf numFmtId="49" fontId="52" fillId="7" borderId="20" xfId="0" applyNumberFormat="1" applyFont="1" applyFill="1" applyBorder="1"/>
    <xf numFmtId="0" fontId="60" fillId="2" borderId="20" xfId="0" applyFont="1" applyFill="1" applyBorder="1" applyAlignment="1">
      <alignment vertical="top"/>
    </xf>
    <xf numFmtId="0" fontId="17" fillId="2" borderId="20" xfId="0" applyFont="1" applyFill="1" applyBorder="1" applyAlignment="1">
      <alignment wrapText="1"/>
    </xf>
    <xf numFmtId="3" fontId="17" fillId="2" borderId="20" xfId="0" applyNumberFormat="1" applyFont="1" applyFill="1" applyBorder="1" applyAlignment="1">
      <alignment horizontal="center"/>
    </xf>
    <xf numFmtId="166" fontId="59" fillId="12" borderId="82" xfId="0" applyNumberFormat="1" applyFont="1" applyFill="1" applyBorder="1" applyAlignment="1">
      <alignment horizontal="center"/>
    </xf>
    <xf numFmtId="0" fontId="40" fillId="2" borderId="83" xfId="0" applyFont="1" applyFill="1" applyBorder="1" applyAlignment="1">
      <alignment horizontal="left"/>
    </xf>
    <xf numFmtId="0" fontId="13" fillId="2" borderId="57" xfId="0" applyFont="1" applyFill="1" applyBorder="1" applyAlignment="1">
      <alignment horizontal="left" vertical="top"/>
    </xf>
    <xf numFmtId="0" fontId="58" fillId="7" borderId="57" xfId="0" applyFont="1" applyFill="1" applyBorder="1" applyAlignment="1">
      <alignment horizontal="center" vertical="top"/>
    </xf>
    <xf numFmtId="49" fontId="54" fillId="7" borderId="61" xfId="0" applyNumberFormat="1" applyFont="1" applyFill="1" applyBorder="1" applyAlignment="1">
      <alignment horizontal="center" vertical="top" wrapText="1"/>
    </xf>
    <xf numFmtId="3" fontId="30" fillId="2" borderId="57" xfId="0" applyNumberFormat="1" applyFont="1" applyFill="1" applyBorder="1" applyAlignment="1">
      <alignment horizontal="center" vertical="top"/>
    </xf>
    <xf numFmtId="166" fontId="59" fillId="13" borderId="81" xfId="0" applyNumberFormat="1" applyFont="1" applyFill="1" applyBorder="1" applyAlignment="1">
      <alignment horizontal="center" vertical="top"/>
    </xf>
    <xf numFmtId="0" fontId="17" fillId="2" borderId="61" xfId="0" applyFont="1" applyFill="1" applyBorder="1" applyAlignment="1">
      <alignment vertical="top" wrapText="1"/>
    </xf>
    <xf numFmtId="0" fontId="58" fillId="7" borderId="61" xfId="0" applyFont="1" applyFill="1" applyBorder="1" applyAlignment="1">
      <alignment horizontal="center"/>
    </xf>
    <xf numFmtId="0" fontId="60" fillId="2" borderId="61" xfId="0" applyFont="1" applyFill="1" applyBorder="1" applyAlignment="1">
      <alignment vertical="top"/>
    </xf>
    <xf numFmtId="0" fontId="17" fillId="2" borderId="61" xfId="0" applyFont="1" applyFill="1" applyBorder="1" applyAlignment="1">
      <alignment wrapText="1"/>
    </xf>
    <xf numFmtId="3" fontId="17" fillId="2" borderId="61" xfId="0" applyNumberFormat="1" applyFont="1" applyFill="1" applyBorder="1" applyAlignment="1">
      <alignment horizontal="center"/>
    </xf>
    <xf numFmtId="166" fontId="59" fillId="12" borderId="82" xfId="0" applyNumberFormat="1" applyFont="1" applyFill="1" applyBorder="1" applyAlignment="1">
      <alignment horizontal="center" vertical="top"/>
    </xf>
    <xf numFmtId="0" fontId="13" fillId="2" borderId="65" xfId="0" applyFont="1" applyFill="1" applyBorder="1" applyAlignment="1">
      <alignment horizontal="left"/>
    </xf>
    <xf numFmtId="44" fontId="13" fillId="12" borderId="20" xfId="0" applyNumberFormat="1" applyFont="1" applyFill="1" applyBorder="1" applyAlignment="1">
      <alignment horizontal="right"/>
    </xf>
    <xf numFmtId="2" fontId="13" fillId="13" borderId="82" xfId="0" applyNumberFormat="1" applyFont="1" applyFill="1" applyBorder="1" applyAlignment="1">
      <alignment horizontal="right"/>
    </xf>
    <xf numFmtId="166" fontId="59" fillId="13" borderId="82" xfId="0" applyNumberFormat="1" applyFont="1" applyFill="1" applyBorder="1" applyAlignment="1">
      <alignment horizontal="center"/>
    </xf>
    <xf numFmtId="8" fontId="13" fillId="13" borderId="79" xfId="0" applyNumberFormat="1" applyFont="1" applyFill="1" applyBorder="1" applyAlignment="1">
      <alignment horizontal="right"/>
    </xf>
    <xf numFmtId="0" fontId="40" fillId="2" borderId="17" xfId="0" applyFont="1" applyFill="1" applyBorder="1" applyAlignment="1">
      <alignment horizontal="left"/>
    </xf>
    <xf numFmtId="0" fontId="58" fillId="7" borderId="17" xfId="0" applyFont="1" applyFill="1" applyBorder="1" applyAlignment="1">
      <alignment horizontal="center"/>
    </xf>
    <xf numFmtId="0" fontId="40" fillId="2" borderId="17" xfId="0" applyFont="1" applyFill="1" applyBorder="1" applyAlignment="1">
      <alignment vertical="top" wrapText="1"/>
    </xf>
    <xf numFmtId="166" fontId="59" fillId="13" borderId="84" xfId="0" applyNumberFormat="1" applyFont="1" applyFill="1" applyBorder="1" applyAlignment="1">
      <alignment horizontal="center"/>
    </xf>
    <xf numFmtId="8" fontId="13" fillId="13" borderId="17" xfId="0" applyNumberFormat="1" applyFont="1" applyFill="1" applyBorder="1" applyAlignment="1">
      <alignment horizontal="right"/>
    </xf>
    <xf numFmtId="0" fontId="40" fillId="2" borderId="85" xfId="0" applyFont="1" applyFill="1" applyBorder="1" applyAlignment="1">
      <alignment vertical="top" wrapText="1"/>
    </xf>
    <xf numFmtId="0" fontId="13" fillId="2" borderId="55" xfId="0" applyFont="1" applyFill="1" applyBorder="1" applyAlignment="1">
      <alignment horizontal="left"/>
    </xf>
    <xf numFmtId="0" fontId="13" fillId="2" borderId="86" xfId="0" applyFont="1" applyFill="1" applyBorder="1" applyAlignment="1">
      <alignment horizontal="left"/>
    </xf>
    <xf numFmtId="0" fontId="60" fillId="2" borderId="66" xfId="0" applyFont="1" applyFill="1" applyBorder="1" applyAlignment="1">
      <alignment vertical="top"/>
    </xf>
    <xf numFmtId="0" fontId="17" fillId="2" borderId="66" xfId="0" applyFont="1" applyFill="1" applyBorder="1" applyAlignment="1">
      <alignment wrapText="1"/>
    </xf>
    <xf numFmtId="3" fontId="17" fillId="2" borderId="66" xfId="0" applyNumberFormat="1" applyFont="1" applyFill="1" applyBorder="1" applyAlignment="1">
      <alignment horizontal="center"/>
    </xf>
    <xf numFmtId="0" fontId="13" fillId="2" borderId="56" xfId="0" applyFont="1" applyFill="1" applyBorder="1" applyAlignment="1"/>
    <xf numFmtId="0" fontId="40" fillId="2" borderId="56" xfId="0" applyFont="1" applyFill="1" applyBorder="1" applyAlignment="1">
      <alignment horizontal="left"/>
    </xf>
    <xf numFmtId="0" fontId="13" fillId="13" borderId="56" xfId="0" applyFont="1" applyFill="1" applyBorder="1" applyAlignment="1">
      <alignment horizontal="left" vertical="top"/>
    </xf>
    <xf numFmtId="0" fontId="30" fillId="2" borderId="56" xfId="0" applyFont="1" applyFill="1" applyBorder="1" applyAlignment="1">
      <alignment wrapText="1"/>
    </xf>
    <xf numFmtId="3" fontId="30" fillId="13" borderId="56" xfId="0" applyNumberFormat="1" applyFont="1" applyFill="1" applyBorder="1" applyAlignment="1">
      <alignment horizontal="center"/>
    </xf>
    <xf numFmtId="8" fontId="13" fillId="13" borderId="56" xfId="0" applyNumberFormat="1" applyFont="1" applyFill="1" applyBorder="1" applyAlignment="1">
      <alignment horizontal="center"/>
    </xf>
    <xf numFmtId="0" fontId="13" fillId="2" borderId="21" xfId="0" applyFont="1" applyFill="1" applyBorder="1" applyAlignment="1">
      <alignment vertical="center"/>
    </xf>
    <xf numFmtId="0" fontId="40" fillId="2" borderId="21" xfId="0" applyFont="1" applyFill="1" applyBorder="1" applyAlignment="1">
      <alignment horizontal="left" vertical="top"/>
    </xf>
    <xf numFmtId="0" fontId="58" fillId="7" borderId="21" xfId="0" applyFont="1" applyFill="1" applyBorder="1" applyAlignment="1">
      <alignment horizontal="center"/>
    </xf>
    <xf numFmtId="3" fontId="30" fillId="12" borderId="21" xfId="0" applyNumberFormat="1" applyFont="1" applyFill="1" applyBorder="1" applyAlignment="1">
      <alignment horizontal="center"/>
    </xf>
    <xf numFmtId="8" fontId="13" fillId="12" borderId="21" xfId="0" applyNumberFormat="1" applyFont="1" applyFill="1" applyBorder="1" applyAlignment="1">
      <alignment horizontal="center"/>
    </xf>
    <xf numFmtId="0" fontId="30" fillId="2" borderId="62" xfId="0" applyFont="1" applyFill="1" applyBorder="1" applyAlignment="1">
      <alignment vertical="top" wrapText="1"/>
    </xf>
    <xf numFmtId="0" fontId="13" fillId="2" borderId="62" xfId="0" applyFont="1" applyFill="1" applyBorder="1" applyAlignment="1">
      <alignment horizontal="left"/>
    </xf>
    <xf numFmtId="0" fontId="40" fillId="2" borderId="62" xfId="0" applyFont="1" applyFill="1" applyBorder="1" applyAlignment="1">
      <alignment horizontal="left"/>
    </xf>
    <xf numFmtId="0" fontId="58" fillId="7" borderId="62" xfId="0" applyFont="1" applyFill="1" applyBorder="1" applyAlignment="1">
      <alignment horizontal="center"/>
    </xf>
    <xf numFmtId="49" fontId="54" fillId="7" borderId="62" xfId="0" applyNumberFormat="1" applyFont="1" applyFill="1" applyBorder="1" applyAlignment="1">
      <alignment horizontal="center"/>
    </xf>
    <xf numFmtId="0" fontId="13" fillId="13" borderId="62" xfId="0" applyFont="1" applyFill="1" applyBorder="1" applyAlignment="1">
      <alignment vertical="top"/>
    </xf>
    <xf numFmtId="0" fontId="30" fillId="2" borderId="62" xfId="0" applyFont="1" applyFill="1" applyBorder="1" applyAlignment="1">
      <alignment wrapText="1"/>
    </xf>
    <xf numFmtId="3" fontId="30" fillId="13" borderId="62" xfId="0" applyNumberFormat="1" applyFont="1" applyFill="1" applyBorder="1" applyAlignment="1">
      <alignment horizontal="center"/>
    </xf>
    <xf numFmtId="2" fontId="13" fillId="12" borderId="62" xfId="0" applyNumberFormat="1" applyFont="1" applyFill="1" applyBorder="1" applyAlignment="1">
      <alignment horizontal="right"/>
    </xf>
    <xf numFmtId="166" fontId="13" fillId="13" borderId="62" xfId="0" applyNumberFormat="1" applyFont="1" applyFill="1" applyBorder="1" applyAlignment="1">
      <alignment horizontal="center"/>
    </xf>
    <xf numFmtId="8" fontId="13" fillId="13" borderId="62" xfId="0" applyNumberFormat="1" applyFont="1" applyFill="1" applyBorder="1" applyAlignment="1">
      <alignment horizontal="center"/>
    </xf>
    <xf numFmtId="0" fontId="30" fillId="2" borderId="21" xfId="0" applyFont="1" applyFill="1" applyBorder="1" applyAlignment="1">
      <alignment horizontal="left"/>
    </xf>
    <xf numFmtId="0" fontId="13" fillId="2" borderId="21" xfId="0" applyFont="1" applyFill="1" applyBorder="1" applyAlignment="1">
      <alignment vertical="top"/>
    </xf>
    <xf numFmtId="2" fontId="13" fillId="12" borderId="21" xfId="0" applyNumberFormat="1" applyFont="1" applyFill="1" applyBorder="1" applyAlignment="1">
      <alignment horizontal="right"/>
    </xf>
    <xf numFmtId="166" fontId="13" fillId="13" borderId="21" xfId="0" applyNumberFormat="1" applyFont="1" applyFill="1" applyBorder="1" applyAlignment="1">
      <alignment horizontal="center"/>
    </xf>
    <xf numFmtId="0" fontId="13" fillId="0" borderId="0" xfId="0" applyFont="1" applyAlignment="1"/>
    <xf numFmtId="0" fontId="40" fillId="2" borderId="65" xfId="0" applyFont="1" applyFill="1" applyBorder="1" applyAlignment="1">
      <alignment horizontal="left"/>
    </xf>
    <xf numFmtId="0" fontId="13" fillId="2" borderId="57" xfId="0" applyFont="1" applyFill="1" applyBorder="1" applyAlignment="1">
      <alignment vertical="top"/>
    </xf>
    <xf numFmtId="0" fontId="13" fillId="2" borderId="20" xfId="0" applyFont="1" applyFill="1" applyBorder="1" applyAlignment="1">
      <alignment horizontal="left"/>
    </xf>
    <xf numFmtId="0" fontId="40" fillId="2" borderId="20" xfId="0" applyFont="1" applyFill="1" applyBorder="1" applyAlignment="1">
      <alignment horizontal="left" vertical="center"/>
    </xf>
    <xf numFmtId="0" fontId="40" fillId="2" borderId="57" xfId="0" applyFont="1" applyFill="1" applyBorder="1" applyAlignment="1">
      <alignment horizontal="left"/>
    </xf>
    <xf numFmtId="0" fontId="40" fillId="2" borderId="65" xfId="0" applyFont="1" applyFill="1" applyBorder="1" applyAlignment="1">
      <alignment horizontal="left"/>
    </xf>
    <xf numFmtId="3" fontId="17" fillId="2" borderId="61" xfId="0" applyNumberFormat="1" applyFont="1" applyFill="1" applyBorder="1" applyAlignment="1">
      <alignment horizontal="center"/>
    </xf>
    <xf numFmtId="0" fontId="13" fillId="2" borderId="65" xfId="0" applyFont="1" applyFill="1" applyBorder="1" applyAlignment="1">
      <alignment horizontal="left"/>
    </xf>
    <xf numFmtId="0" fontId="40" fillId="2" borderId="87" xfId="0" applyFont="1" applyFill="1" applyBorder="1" applyAlignment="1">
      <alignment horizontal="left"/>
    </xf>
    <xf numFmtId="3" fontId="17" fillId="2" borderId="20" xfId="0" applyNumberFormat="1" applyFont="1" applyFill="1" applyBorder="1" applyAlignment="1">
      <alignment horizontal="center"/>
    </xf>
    <xf numFmtId="0" fontId="13" fillId="2" borderId="61" xfId="0" applyFont="1" applyFill="1" applyBorder="1" applyAlignment="1">
      <alignment vertical="top" wrapText="1"/>
    </xf>
    <xf numFmtId="0" fontId="40" fillId="2" borderId="55" xfId="0" applyFont="1" applyFill="1" applyBorder="1" applyAlignment="1">
      <alignment horizontal="left"/>
    </xf>
    <xf numFmtId="0" fontId="13" fillId="2" borderId="20" xfId="0" applyFont="1" applyFill="1" applyBorder="1" applyAlignment="1">
      <alignment vertical="top" wrapText="1"/>
    </xf>
    <xf numFmtId="0" fontId="30" fillId="2" borderId="66" xfId="0" applyFont="1" applyFill="1" applyBorder="1" applyAlignment="1">
      <alignment horizontal="left"/>
    </xf>
    <xf numFmtId="0" fontId="40" fillId="2" borderId="88" xfId="0" applyFont="1" applyFill="1" applyBorder="1" applyAlignment="1">
      <alignment horizontal="left"/>
    </xf>
    <xf numFmtId="8" fontId="13" fillId="12" borderId="62" xfId="0" applyNumberFormat="1" applyFont="1" applyFill="1" applyBorder="1" applyAlignment="1">
      <alignment horizontal="right"/>
    </xf>
    <xf numFmtId="0" fontId="13" fillId="2" borderId="56" xfId="0" applyFont="1" applyFill="1" applyBorder="1" applyAlignment="1">
      <alignment vertical="top"/>
    </xf>
    <xf numFmtId="49" fontId="54" fillId="7" borderId="21" xfId="0" applyNumberFormat="1" applyFont="1" applyFill="1" applyBorder="1" applyAlignment="1">
      <alignment horizontal="center"/>
    </xf>
    <xf numFmtId="44" fontId="13" fillId="12" borderId="21" xfId="0" applyNumberFormat="1" applyFont="1" applyFill="1" applyBorder="1" applyAlignment="1">
      <alignment horizontal="center"/>
    </xf>
    <xf numFmtId="2" fontId="13" fillId="13" borderId="21" xfId="0" applyNumberFormat="1" applyFont="1" applyFill="1" applyBorder="1" applyAlignment="1">
      <alignment horizontal="right"/>
    </xf>
    <xf numFmtId="0" fontId="13" fillId="2" borderId="68" xfId="0" applyFont="1" applyFill="1" applyBorder="1" applyAlignment="1">
      <alignment horizontal="left"/>
    </xf>
    <xf numFmtId="0" fontId="40" fillId="2" borderId="89" xfId="0" applyFont="1" applyFill="1" applyBorder="1" applyAlignment="1">
      <alignment horizontal="left"/>
    </xf>
    <xf numFmtId="0" fontId="58" fillId="7" borderId="68" xfId="0" applyFont="1" applyFill="1" applyBorder="1" applyAlignment="1">
      <alignment horizontal="center"/>
    </xf>
    <xf numFmtId="0" fontId="13" fillId="2" borderId="90" xfId="0" applyFont="1" applyFill="1" applyBorder="1" applyAlignment="1">
      <alignment vertical="top"/>
    </xf>
    <xf numFmtId="0" fontId="30" fillId="2" borderId="90" xfId="0" applyFont="1" applyFill="1" applyBorder="1" applyAlignment="1">
      <alignment wrapText="1"/>
    </xf>
    <xf numFmtId="166" fontId="59" fillId="13" borderId="92" xfId="0" applyNumberFormat="1" applyFont="1" applyFill="1" applyBorder="1" applyAlignment="1">
      <alignment horizontal="center"/>
    </xf>
    <xf numFmtId="8" fontId="13" fillId="13" borderId="62" xfId="0" applyNumberFormat="1" applyFont="1" applyFill="1" applyBorder="1" applyAlignment="1">
      <alignment horizontal="right"/>
    </xf>
    <xf numFmtId="0" fontId="13" fillId="2" borderId="65" xfId="0" applyFont="1" applyFill="1" applyBorder="1" applyAlignment="1">
      <alignment vertical="top"/>
    </xf>
    <xf numFmtId="0" fontId="30" fillId="2" borderId="65" xfId="0" applyFont="1" applyFill="1" applyBorder="1" applyAlignment="1">
      <alignment wrapText="1"/>
    </xf>
    <xf numFmtId="0" fontId="13" fillId="2" borderId="55" xfId="0" applyFont="1" applyFill="1" applyBorder="1" applyAlignment="1">
      <alignment horizontal="left" vertical="top"/>
    </xf>
    <xf numFmtId="0" fontId="30" fillId="2" borderId="55" xfId="0" applyFont="1" applyFill="1" applyBorder="1" applyAlignment="1">
      <alignment wrapText="1"/>
    </xf>
    <xf numFmtId="3" fontId="30" fillId="13" borderId="57" xfId="0" applyNumberFormat="1" applyFont="1" applyFill="1" applyBorder="1" applyAlignment="1">
      <alignment horizontal="center"/>
    </xf>
    <xf numFmtId="166" fontId="59" fillId="13" borderId="93" xfId="0" applyNumberFormat="1" applyFont="1" applyFill="1" applyBorder="1" applyAlignment="1">
      <alignment horizontal="center"/>
    </xf>
    <xf numFmtId="0" fontId="40" fillId="2" borderId="65" xfId="0" applyFont="1" applyFill="1" applyBorder="1" applyAlignment="1">
      <alignment horizontal="left" vertical="top"/>
    </xf>
    <xf numFmtId="0" fontId="58" fillId="7" borderId="65" xfId="0" applyFont="1" applyFill="1" applyBorder="1" applyAlignment="1">
      <alignment horizontal="center"/>
    </xf>
    <xf numFmtId="3" fontId="17" fillId="12" borderId="61" xfId="0" applyNumberFormat="1" applyFont="1" applyFill="1" applyBorder="1" applyAlignment="1">
      <alignment horizontal="center"/>
    </xf>
    <xf numFmtId="166" fontId="59" fillId="12" borderId="24" xfId="0" applyNumberFormat="1" applyFont="1" applyFill="1" applyBorder="1" applyAlignment="1">
      <alignment horizontal="center"/>
    </xf>
    <xf numFmtId="0" fontId="40" fillId="2" borderId="87" xfId="0" applyFont="1" applyFill="1" applyBorder="1" applyAlignment="1">
      <alignment horizontal="left" vertical="top"/>
    </xf>
    <xf numFmtId="0" fontId="58" fillId="7" borderId="87" xfId="0" applyFont="1" applyFill="1" applyBorder="1" applyAlignment="1">
      <alignment horizontal="center"/>
    </xf>
    <xf numFmtId="0" fontId="13" fillId="2" borderId="87" xfId="0" applyFont="1" applyFill="1" applyBorder="1" applyAlignment="1">
      <alignment horizontal="left" vertical="top"/>
    </xf>
    <xf numFmtId="0" fontId="30" fillId="2" borderId="87" xfId="0" applyFont="1" applyFill="1" applyBorder="1" applyAlignment="1">
      <alignment wrapText="1"/>
    </xf>
    <xf numFmtId="166" fontId="59" fillId="12" borderId="26" xfId="0" applyNumberFormat="1" applyFont="1" applyFill="1" applyBorder="1" applyAlignment="1">
      <alignment horizontal="center"/>
    </xf>
    <xf numFmtId="0" fontId="13" fillId="2" borderId="65" xfId="0" applyFont="1" applyFill="1" applyBorder="1"/>
    <xf numFmtId="0" fontId="58" fillId="7" borderId="81" xfId="0" applyFont="1" applyFill="1" applyBorder="1" applyAlignment="1">
      <alignment horizontal="center"/>
    </xf>
    <xf numFmtId="0" fontId="13" fillId="2" borderId="61" xfId="0" applyFont="1" applyFill="1" applyBorder="1" applyAlignment="1">
      <alignment horizontal="left" vertical="top"/>
    </xf>
    <xf numFmtId="166" fontId="59" fillId="13" borderId="94" xfId="0" applyNumberFormat="1" applyFont="1" applyFill="1" applyBorder="1" applyAlignment="1">
      <alignment horizontal="center"/>
    </xf>
    <xf numFmtId="0" fontId="58" fillId="7" borderId="78" xfId="0" applyFont="1" applyFill="1" applyBorder="1" applyAlignment="1">
      <alignment horizontal="center"/>
    </xf>
    <xf numFmtId="166" fontId="59" fillId="12" borderId="93" xfId="0" applyNumberFormat="1" applyFont="1" applyFill="1" applyBorder="1" applyAlignment="1">
      <alignment horizontal="center"/>
    </xf>
    <xf numFmtId="0" fontId="30" fillId="2" borderId="56" xfId="0" applyFont="1" applyFill="1" applyBorder="1" applyAlignment="1">
      <alignment horizontal="left"/>
    </xf>
    <xf numFmtId="0" fontId="40" fillId="2" borderId="56" xfId="0" applyFont="1" applyFill="1" applyBorder="1" applyAlignment="1">
      <alignment horizontal="left" vertical="top"/>
    </xf>
    <xf numFmtId="0" fontId="58" fillId="7" borderId="56" xfId="0" applyFont="1" applyFill="1" applyBorder="1" applyAlignment="1">
      <alignment horizontal="center"/>
    </xf>
    <xf numFmtId="0" fontId="13" fillId="2" borderId="56" xfId="0" applyFont="1" applyFill="1" applyBorder="1" applyAlignment="1">
      <alignment vertical="top"/>
    </xf>
    <xf numFmtId="0" fontId="30" fillId="2" borderId="21" xfId="0" applyFont="1" applyFill="1" applyBorder="1" applyAlignment="1">
      <alignment vertical="top" wrapText="1"/>
    </xf>
    <xf numFmtId="0" fontId="13" fillId="2" borderId="21" xfId="0" applyFont="1" applyFill="1" applyBorder="1" applyAlignment="1">
      <alignment horizontal="left"/>
    </xf>
    <xf numFmtId="0" fontId="40" fillId="2" borderId="21" xfId="0" applyFont="1" applyFill="1" applyBorder="1" applyAlignment="1">
      <alignment horizontal="left"/>
    </xf>
    <xf numFmtId="0" fontId="13" fillId="2" borderId="21" xfId="0" applyFont="1" applyFill="1" applyBorder="1" applyAlignment="1">
      <alignment vertical="top"/>
    </xf>
    <xf numFmtId="0" fontId="30" fillId="2" borderId="21" xfId="0" applyFont="1" applyFill="1" applyBorder="1" applyAlignment="1">
      <alignment wrapText="1"/>
    </xf>
    <xf numFmtId="3" fontId="30" fillId="2" borderId="21" xfId="0" applyNumberFormat="1" applyFont="1" applyFill="1" applyBorder="1" applyAlignment="1">
      <alignment horizontal="center"/>
    </xf>
    <xf numFmtId="0" fontId="40" fillId="2" borderId="0" xfId="0" applyFont="1" applyFill="1" applyAlignment="1">
      <alignment horizontal="left"/>
    </xf>
    <xf numFmtId="44" fontId="13" fillId="12" borderId="21" xfId="0" applyNumberFormat="1" applyFont="1" applyFill="1" applyBorder="1" applyAlignment="1">
      <alignment horizontal="right"/>
    </xf>
    <xf numFmtId="2" fontId="13" fillId="13" borderId="80" xfId="0" applyNumberFormat="1" applyFont="1" applyFill="1" applyBorder="1" applyAlignment="1">
      <alignment horizontal="right"/>
    </xf>
    <xf numFmtId="166" fontId="59" fillId="13" borderId="80" xfId="0" applyNumberFormat="1" applyFont="1" applyFill="1" applyBorder="1" applyAlignment="1">
      <alignment horizontal="center"/>
    </xf>
    <xf numFmtId="8" fontId="13" fillId="13" borderId="80" xfId="0" applyNumberFormat="1" applyFont="1" applyFill="1" applyBorder="1" applyAlignment="1">
      <alignment horizontal="right"/>
    </xf>
    <xf numFmtId="8" fontId="13" fillId="13" borderId="82" xfId="0" applyNumberFormat="1" applyFont="1" applyFill="1" applyBorder="1" applyAlignment="1">
      <alignment horizontal="right"/>
    </xf>
    <xf numFmtId="0" fontId="13" fillId="2" borderId="65" xfId="0" applyFont="1" applyFill="1" applyBorder="1" applyAlignment="1">
      <alignment horizontal="left" vertical="top"/>
    </xf>
    <xf numFmtId="0" fontId="60" fillId="2" borderId="65" xfId="0" applyFont="1" applyFill="1" applyBorder="1" applyAlignment="1">
      <alignment horizontal="left" vertical="top"/>
    </xf>
    <xf numFmtId="0" fontId="61" fillId="0" borderId="0" xfId="0" applyFont="1" applyAlignment="1"/>
    <xf numFmtId="0" fontId="40" fillId="2" borderId="9" xfId="0" applyFont="1" applyFill="1" applyBorder="1" applyAlignment="1">
      <alignment horizontal="left" vertical="top"/>
    </xf>
    <xf numFmtId="0" fontId="13" fillId="2" borderId="81" xfId="0" applyFont="1" applyFill="1" applyBorder="1" applyAlignment="1">
      <alignment horizontal="left"/>
    </xf>
    <xf numFmtId="0" fontId="58" fillId="7" borderId="55" xfId="0" applyFont="1" applyFill="1" applyBorder="1" applyAlignment="1">
      <alignment horizontal="center"/>
    </xf>
    <xf numFmtId="0" fontId="13" fillId="2" borderId="57" xfId="0" applyFont="1" applyFill="1" applyBorder="1" applyAlignment="1">
      <alignment horizontal="left" vertical="top" wrapText="1"/>
    </xf>
    <xf numFmtId="0" fontId="58" fillId="7" borderId="55" xfId="0" applyFont="1" applyFill="1" applyBorder="1" applyAlignment="1">
      <alignment horizontal="center" vertical="top"/>
    </xf>
    <xf numFmtId="49" fontId="54" fillId="7" borderId="61" xfId="0" applyNumberFormat="1" applyFont="1" applyFill="1" applyBorder="1" applyAlignment="1">
      <alignment horizontal="center" vertical="top"/>
    </xf>
    <xf numFmtId="0" fontId="30" fillId="2" borderId="55" xfId="0" applyFont="1" applyFill="1" applyBorder="1" applyAlignment="1">
      <alignment vertical="top" wrapText="1"/>
    </xf>
    <xf numFmtId="0" fontId="17" fillId="2" borderId="87" xfId="0" applyFont="1" applyFill="1" applyBorder="1" applyAlignment="1">
      <alignment wrapText="1"/>
    </xf>
    <xf numFmtId="166" fontId="59" fillId="13" borderId="82" xfId="0" applyNumberFormat="1" applyFont="1" applyFill="1" applyBorder="1" applyAlignment="1">
      <alignment horizontal="center" vertical="top"/>
    </xf>
    <xf numFmtId="0" fontId="59" fillId="2" borderId="57" xfId="0" applyFont="1" applyFill="1" applyBorder="1" applyAlignment="1">
      <alignment vertical="top" wrapText="1"/>
    </xf>
    <xf numFmtId="3" fontId="30" fillId="2" borderId="57" xfId="0" applyNumberFormat="1" applyFont="1" applyFill="1" applyBorder="1" applyAlignment="1">
      <alignment horizontal="center" vertical="top"/>
    </xf>
    <xf numFmtId="0" fontId="40" fillId="2" borderId="84" xfId="0" applyFont="1" applyFill="1" applyBorder="1" applyAlignment="1">
      <alignment horizontal="right"/>
    </xf>
    <xf numFmtId="0" fontId="58" fillId="7" borderId="20" xfId="0" applyFont="1" applyFill="1" applyBorder="1" applyAlignment="1">
      <alignment horizontal="center" vertical="top"/>
    </xf>
    <xf numFmtId="49" fontId="52" fillId="7" borderId="20" xfId="0" applyNumberFormat="1" applyFont="1" applyFill="1" applyBorder="1" applyAlignment="1">
      <alignment vertical="top"/>
    </xf>
    <xf numFmtId="0" fontId="13" fillId="2" borderId="20" xfId="0" applyFont="1" applyFill="1" applyBorder="1" applyAlignment="1">
      <alignment horizontal="left" vertical="top"/>
    </xf>
    <xf numFmtId="3" fontId="30" fillId="2" borderId="20" xfId="0" applyNumberFormat="1" applyFont="1" applyFill="1" applyBorder="1" applyAlignment="1">
      <alignment horizontal="center" vertical="top"/>
    </xf>
    <xf numFmtId="0" fontId="23" fillId="0" borderId="0" xfId="0" applyFont="1" applyAlignment="1">
      <alignment vertical="top"/>
    </xf>
    <xf numFmtId="0" fontId="59" fillId="2" borderId="9" xfId="0" applyFont="1" applyFill="1" applyBorder="1" applyAlignment="1">
      <alignment wrapText="1"/>
    </xf>
    <xf numFmtId="0" fontId="40" fillId="2" borderId="61" xfId="0" applyFont="1" applyFill="1" applyBorder="1" applyAlignment="1">
      <alignment horizontal="left"/>
    </xf>
    <xf numFmtId="0" fontId="58" fillId="7" borderId="87" xfId="0" applyFont="1" applyFill="1" applyBorder="1" applyAlignment="1">
      <alignment horizontal="center" vertical="top"/>
    </xf>
    <xf numFmtId="0" fontId="58" fillId="7" borderId="83" xfId="0" applyFont="1" applyFill="1" applyBorder="1" applyAlignment="1">
      <alignment horizontal="center" vertical="top"/>
    </xf>
    <xf numFmtId="0" fontId="30" fillId="2" borderId="87" xfId="0" applyFont="1" applyFill="1" applyBorder="1" applyAlignment="1">
      <alignment horizontal="left"/>
    </xf>
    <xf numFmtId="0" fontId="58" fillId="7" borderId="84" xfId="0" applyFont="1" applyFill="1" applyBorder="1" applyAlignment="1">
      <alignment horizontal="center"/>
    </xf>
    <xf numFmtId="0" fontId="13" fillId="2" borderId="83" xfId="0" applyFont="1" applyFill="1" applyBorder="1" applyAlignment="1">
      <alignment wrapText="1"/>
    </xf>
    <xf numFmtId="0" fontId="58" fillId="7" borderId="79" xfId="0" applyFont="1" applyFill="1" applyBorder="1" applyAlignment="1">
      <alignment horizontal="center"/>
    </xf>
    <xf numFmtId="166" fontId="59" fillId="13" borderId="1" xfId="0" applyNumberFormat="1" applyFont="1" applyFill="1" applyBorder="1" applyAlignment="1">
      <alignment horizontal="center"/>
    </xf>
    <xf numFmtId="8" fontId="13" fillId="13" borderId="66" xfId="0" applyNumberFormat="1" applyFont="1" applyFill="1" applyBorder="1" applyAlignment="1">
      <alignment horizontal="right"/>
    </xf>
    <xf numFmtId="0" fontId="13" fillId="2" borderId="87" xfId="0" applyFont="1" applyFill="1" applyBorder="1" applyAlignment="1">
      <alignment horizontal="left"/>
    </xf>
    <xf numFmtId="0" fontId="58" fillId="7" borderId="82" xfId="0" applyFont="1" applyFill="1" applyBorder="1" applyAlignment="1">
      <alignment horizontal="center"/>
    </xf>
    <xf numFmtId="166" fontId="59" fillId="12" borderId="22" xfId="0" applyNumberFormat="1" applyFont="1" applyFill="1" applyBorder="1" applyAlignment="1">
      <alignment horizontal="center"/>
    </xf>
    <xf numFmtId="0" fontId="40" fillId="2" borderId="61" xfId="0" applyFont="1" applyFill="1" applyBorder="1" applyAlignment="1">
      <alignment horizontal="left" vertical="center"/>
    </xf>
    <xf numFmtId="0" fontId="40" fillId="2" borderId="20" xfId="0" applyFont="1" applyFill="1" applyBorder="1" applyAlignment="1">
      <alignment horizontal="left"/>
    </xf>
    <xf numFmtId="44" fontId="13" fillId="12" borderId="61" xfId="0" applyNumberFormat="1" applyFont="1" applyFill="1" applyBorder="1" applyAlignment="1">
      <alignment horizontal="center"/>
    </xf>
    <xf numFmtId="44" fontId="13" fillId="12" borderId="20" xfId="0" applyNumberFormat="1" applyFont="1" applyFill="1" applyBorder="1" applyAlignment="1">
      <alignment horizontal="center"/>
    </xf>
    <xf numFmtId="3" fontId="30" fillId="2" borderId="58" xfId="0" applyNumberFormat="1" applyFont="1" applyFill="1" applyBorder="1" applyAlignment="1">
      <alignment horizontal="center"/>
    </xf>
    <xf numFmtId="3" fontId="30" fillId="2" borderId="97" xfId="0" applyNumberFormat="1" applyFont="1" applyFill="1" applyBorder="1" applyAlignment="1">
      <alignment horizontal="center"/>
    </xf>
    <xf numFmtId="2" fontId="13" fillId="13" borderId="62" xfId="0" applyNumberFormat="1" applyFont="1" applyFill="1" applyBorder="1" applyAlignment="1">
      <alignment horizontal="right"/>
    </xf>
    <xf numFmtId="166" fontId="59" fillId="13" borderId="62" xfId="0" applyNumberFormat="1" applyFont="1" applyFill="1" applyBorder="1" applyAlignment="1">
      <alignment horizontal="center"/>
    </xf>
    <xf numFmtId="44" fontId="13" fillId="12" borderId="62" xfId="0" applyNumberFormat="1" applyFont="1" applyFill="1" applyBorder="1" applyAlignment="1">
      <alignment horizontal="right"/>
    </xf>
    <xf numFmtId="3" fontId="30" fillId="2" borderId="98" xfId="0" applyNumberFormat="1" applyFont="1" applyFill="1" applyBorder="1" applyAlignment="1">
      <alignment horizontal="center"/>
    </xf>
    <xf numFmtId="166" fontId="59" fillId="13" borderId="21" xfId="0" applyNumberFormat="1" applyFont="1" applyFill="1" applyBorder="1" applyAlignment="1">
      <alignment horizontal="center"/>
    </xf>
    <xf numFmtId="8" fontId="13" fillId="13" borderId="21" xfId="0" applyNumberFormat="1" applyFont="1" applyFill="1" applyBorder="1"/>
    <xf numFmtId="164" fontId="54" fillId="7" borderId="61" xfId="0" applyNumberFormat="1" applyFont="1" applyFill="1" applyBorder="1" applyAlignment="1">
      <alignment horizontal="center"/>
    </xf>
    <xf numFmtId="164" fontId="52" fillId="7" borderId="20" xfId="0" applyNumberFormat="1" applyFont="1" applyFill="1" applyBorder="1"/>
    <xf numFmtId="3" fontId="30" fillId="12" borderId="62" xfId="0" applyNumberFormat="1" applyFont="1" applyFill="1" applyBorder="1" applyAlignment="1">
      <alignment horizontal="center"/>
    </xf>
    <xf numFmtId="0" fontId="13" fillId="2" borderId="56" xfId="0" applyFont="1" applyFill="1" applyBorder="1" applyAlignment="1">
      <alignment horizontal="left"/>
    </xf>
    <xf numFmtId="164" fontId="54" fillId="7" borderId="57" xfId="0" applyNumberFormat="1" applyFont="1" applyFill="1" applyBorder="1" applyAlignment="1">
      <alignment horizontal="center"/>
    </xf>
    <xf numFmtId="44" fontId="13" fillId="12" borderId="57" xfId="0" applyNumberFormat="1" applyFont="1" applyFill="1" applyBorder="1" applyAlignment="1">
      <alignment horizontal="center"/>
    </xf>
    <xf numFmtId="44" fontId="13" fillId="13" borderId="57" xfId="0" applyNumberFormat="1" applyFont="1" applyFill="1" applyBorder="1" applyAlignment="1">
      <alignment horizontal="center"/>
    </xf>
    <xf numFmtId="166" fontId="13" fillId="13" borderId="57" xfId="0" applyNumberFormat="1" applyFont="1" applyFill="1" applyBorder="1" applyAlignment="1">
      <alignment horizontal="center"/>
    </xf>
    <xf numFmtId="8" fontId="13" fillId="13" borderId="57" xfId="0" applyNumberFormat="1" applyFont="1" applyFill="1" applyBorder="1"/>
    <xf numFmtId="0" fontId="62" fillId="2" borderId="62" xfId="0" applyFont="1" applyFill="1" applyBorder="1" applyAlignment="1">
      <alignment horizontal="left"/>
    </xf>
    <xf numFmtId="44" fontId="13" fillId="13" borderId="61" xfId="0" applyNumberFormat="1" applyFont="1" applyFill="1" applyBorder="1" applyAlignment="1">
      <alignment horizontal="center"/>
    </xf>
    <xf numFmtId="166" fontId="13" fillId="12" borderId="61" xfId="0" applyNumberFormat="1" applyFont="1" applyFill="1" applyBorder="1" applyAlignment="1">
      <alignment horizontal="center"/>
    </xf>
    <xf numFmtId="8" fontId="13" fillId="13" borderId="61" xfId="0" applyNumberFormat="1" applyFont="1" applyFill="1" applyBorder="1"/>
    <xf numFmtId="164" fontId="54" fillId="7" borderId="20" xfId="0" applyNumberFormat="1" applyFont="1" applyFill="1" applyBorder="1" applyAlignment="1">
      <alignment horizontal="center"/>
    </xf>
    <xf numFmtId="44" fontId="60" fillId="12" borderId="20" xfId="0" applyNumberFormat="1" applyFont="1" applyFill="1" applyBorder="1" applyAlignment="1">
      <alignment horizontal="center"/>
    </xf>
    <xf numFmtId="44" fontId="60" fillId="13" borderId="20" xfId="0" applyNumberFormat="1" applyFont="1" applyFill="1" applyBorder="1" applyAlignment="1">
      <alignment horizontal="center"/>
    </xf>
    <xf numFmtId="166" fontId="60" fillId="12" borderId="20" xfId="0" applyNumberFormat="1" applyFont="1" applyFill="1" applyBorder="1" applyAlignment="1">
      <alignment horizontal="center"/>
    </xf>
    <xf numFmtId="0" fontId="13" fillId="13" borderId="20" xfId="0" applyFont="1" applyFill="1" applyBorder="1"/>
    <xf numFmtId="44" fontId="13" fillId="12" borderId="61" xfId="0" applyNumberFormat="1" applyFont="1" applyFill="1" applyBorder="1" applyAlignment="1">
      <alignment horizontal="right"/>
    </xf>
    <xf numFmtId="0" fontId="59" fillId="2" borderId="57" xfId="0" applyFont="1" applyFill="1" applyBorder="1" applyAlignment="1">
      <alignment horizontal="left"/>
    </xf>
    <xf numFmtId="0" fontId="30" fillId="2" borderId="61" xfId="0" applyFont="1" applyFill="1" applyBorder="1" applyAlignment="1">
      <alignment horizontal="center" wrapText="1"/>
    </xf>
    <xf numFmtId="0" fontId="30" fillId="2" borderId="61" xfId="0" applyFont="1" applyFill="1" applyBorder="1" applyAlignment="1">
      <alignment horizontal="center"/>
    </xf>
    <xf numFmtId="164" fontId="52" fillId="7" borderId="61" xfId="0" applyNumberFormat="1" applyFont="1" applyFill="1" applyBorder="1"/>
    <xf numFmtId="0" fontId="30" fillId="2" borderId="20" xfId="0" applyFont="1" applyFill="1" applyBorder="1" applyAlignment="1">
      <alignment horizontal="center"/>
    </xf>
    <xf numFmtId="0" fontId="30" fillId="3" borderId="57" xfId="0" applyFont="1" applyFill="1" applyBorder="1"/>
    <xf numFmtId="0" fontId="40" fillId="3" borderId="57" xfId="0" applyFont="1" applyFill="1" applyBorder="1" applyAlignment="1">
      <alignment horizontal="left" vertical="top" wrapText="1"/>
    </xf>
    <xf numFmtId="0" fontId="58" fillId="7" borderId="57" xfId="0" applyFont="1" applyFill="1" applyBorder="1" applyAlignment="1">
      <alignment horizontal="center" wrapText="1"/>
    </xf>
    <xf numFmtId="0" fontId="13" fillId="3" borderId="57" xfId="0" applyFont="1" applyFill="1" applyBorder="1" applyAlignment="1">
      <alignment vertical="top"/>
    </xf>
    <xf numFmtId="0" fontId="30" fillId="2" borderId="87" xfId="0" applyFont="1" applyFill="1" applyBorder="1" applyAlignment="1">
      <alignment vertical="top" wrapText="1"/>
    </xf>
    <xf numFmtId="0" fontId="62" fillId="3" borderId="20" xfId="0" applyFont="1" applyFill="1" applyBorder="1" applyAlignment="1"/>
    <xf numFmtId="0" fontId="40" fillId="3" borderId="20" xfId="0" applyFont="1" applyFill="1" applyBorder="1" applyAlignment="1">
      <alignment horizontal="left" vertical="top" wrapText="1"/>
    </xf>
    <xf numFmtId="0" fontId="58" fillId="7" borderId="20" xfId="0" applyFont="1" applyFill="1" applyBorder="1" applyAlignment="1">
      <alignment horizontal="center" wrapText="1"/>
    </xf>
    <xf numFmtId="0" fontId="13" fillId="3" borderId="20" xfId="0" applyFont="1" applyFill="1" applyBorder="1" applyAlignment="1">
      <alignment vertical="top"/>
    </xf>
    <xf numFmtId="0" fontId="63" fillId="0" borderId="0" xfId="0" applyFont="1" applyAlignment="1">
      <alignment horizontal="center"/>
    </xf>
    <xf numFmtId="4" fontId="30" fillId="7" borderId="57" xfId="0" applyNumberFormat="1" applyFont="1" applyFill="1" applyBorder="1" applyAlignment="1">
      <alignment horizontal="center" wrapText="1"/>
    </xf>
    <xf numFmtId="0" fontId="13" fillId="2" borderId="55" xfId="0" applyFont="1" applyFill="1" applyBorder="1"/>
    <xf numFmtId="165" fontId="13" fillId="7" borderId="57" xfId="0" applyNumberFormat="1" applyFont="1" applyFill="1" applyBorder="1" applyAlignment="1">
      <alignment horizontal="right"/>
    </xf>
    <xf numFmtId="166" fontId="13" fillId="7" borderId="79" xfId="0" applyNumberFormat="1" applyFont="1" applyFill="1" applyBorder="1" applyAlignment="1">
      <alignment horizontal="center"/>
    </xf>
    <xf numFmtId="0" fontId="40" fillId="2" borderId="61" xfId="0" applyFont="1" applyFill="1" applyBorder="1" applyAlignment="1">
      <alignment horizontal="left" vertical="top" wrapText="1"/>
    </xf>
    <xf numFmtId="49" fontId="18" fillId="7" borderId="20" xfId="0" applyNumberFormat="1" applyFont="1" applyFill="1" applyBorder="1" applyAlignment="1">
      <alignment horizontal="center"/>
    </xf>
    <xf numFmtId="0" fontId="13" fillId="2" borderId="62" xfId="0" applyFont="1" applyFill="1" applyBorder="1" applyAlignment="1">
      <alignment horizontal="left" vertical="top"/>
    </xf>
    <xf numFmtId="165" fontId="13" fillId="7" borderId="20" xfId="0" applyNumberFormat="1" applyFont="1" applyFill="1" applyBorder="1" applyAlignment="1">
      <alignment horizontal="right"/>
    </xf>
    <xf numFmtId="166" fontId="13" fillId="7" borderId="82" xfId="0" applyNumberFormat="1" applyFont="1" applyFill="1" applyBorder="1" applyAlignment="1">
      <alignment horizontal="center"/>
    </xf>
    <xf numFmtId="8" fontId="59" fillId="7" borderId="20" xfId="0" applyNumberFormat="1" applyFont="1" applyFill="1" applyBorder="1"/>
    <xf numFmtId="0" fontId="17" fillId="7" borderId="9" xfId="0" applyFont="1" applyFill="1" applyBorder="1" applyAlignment="1">
      <alignment horizontal="center"/>
    </xf>
    <xf numFmtId="165" fontId="13" fillId="7" borderId="81" xfId="0" applyNumberFormat="1" applyFont="1" applyFill="1" applyBorder="1" applyAlignment="1">
      <alignment horizontal="right"/>
    </xf>
    <xf numFmtId="0" fontId="30" fillId="2" borderId="87" xfId="0" applyFont="1" applyFill="1" applyBorder="1"/>
    <xf numFmtId="0" fontId="17" fillId="7" borderId="82" xfId="0" applyFont="1" applyFill="1" applyBorder="1" applyAlignment="1">
      <alignment horizontal="center"/>
    </xf>
    <xf numFmtId="166" fontId="13" fillId="7" borderId="81" xfId="0" applyNumberFormat="1" applyFont="1" applyFill="1" applyBorder="1" applyAlignment="1">
      <alignment horizontal="center"/>
    </xf>
    <xf numFmtId="0" fontId="13" fillId="2" borderId="56" xfId="0" applyFont="1" applyFill="1" applyBorder="1" applyAlignment="1">
      <alignment horizontal="left" vertical="top"/>
    </xf>
    <xf numFmtId="165" fontId="13" fillId="7" borderId="79" xfId="0" applyNumberFormat="1" applyFont="1" applyFill="1" applyBorder="1" applyAlignment="1">
      <alignment horizontal="right"/>
    </xf>
    <xf numFmtId="0" fontId="30" fillId="2" borderId="20" xfId="0" applyFont="1" applyFill="1" applyBorder="1"/>
    <xf numFmtId="0" fontId="30" fillId="2" borderId="56" xfId="0" applyFont="1" applyFill="1" applyBorder="1"/>
    <xf numFmtId="166" fontId="13" fillId="7" borderId="79" xfId="0" applyNumberFormat="1" applyFont="1" applyFill="1" applyBorder="1" applyAlignment="1">
      <alignment horizontal="right"/>
    </xf>
    <xf numFmtId="0" fontId="60" fillId="2" borderId="21" xfId="0" applyFont="1" applyFill="1" applyBorder="1" applyAlignment="1">
      <alignment horizontal="left"/>
    </xf>
    <xf numFmtId="0" fontId="30" fillId="2" borderId="21" xfId="0" applyFont="1" applyFill="1" applyBorder="1"/>
    <xf numFmtId="166" fontId="13" fillId="7" borderId="82" xfId="0" applyNumberFormat="1" applyFont="1" applyFill="1" applyBorder="1"/>
    <xf numFmtId="0" fontId="40" fillId="2" borderId="84" xfId="0" applyFont="1" applyFill="1" applyBorder="1" applyAlignment="1">
      <alignment horizontal="left"/>
    </xf>
    <xf numFmtId="165" fontId="13" fillId="7" borderId="82" xfId="0" applyNumberFormat="1" applyFont="1" applyFill="1" applyBorder="1" applyAlignment="1">
      <alignment horizontal="right"/>
    </xf>
    <xf numFmtId="0" fontId="40" fillId="2" borderId="27" xfId="0" applyFont="1" applyFill="1" applyBorder="1" applyAlignment="1">
      <alignment horizontal="left"/>
    </xf>
    <xf numFmtId="49" fontId="18" fillId="7" borderId="17" xfId="0" applyNumberFormat="1" applyFont="1" applyFill="1" applyBorder="1" applyAlignment="1">
      <alignment horizontal="center"/>
    </xf>
    <xf numFmtId="0" fontId="13" fillId="2" borderId="17" xfId="0" applyFont="1" applyFill="1" applyBorder="1" applyAlignment="1">
      <alignment horizontal="left" vertical="top"/>
    </xf>
    <xf numFmtId="165" fontId="13" fillId="7" borderId="99" xfId="0" applyNumberFormat="1" applyFont="1" applyFill="1" applyBorder="1" applyAlignment="1">
      <alignment horizontal="right"/>
    </xf>
    <xf numFmtId="166" fontId="13" fillId="7" borderId="99" xfId="0" applyNumberFormat="1" applyFont="1" applyFill="1" applyBorder="1" applyAlignment="1">
      <alignment horizontal="center"/>
    </xf>
    <xf numFmtId="8" fontId="13" fillId="7" borderId="56" xfId="0" applyNumberFormat="1" applyFont="1" applyFill="1" applyBorder="1"/>
    <xf numFmtId="166" fontId="59" fillId="7" borderId="60" xfId="0" applyNumberFormat="1" applyFont="1" applyFill="1" applyBorder="1" applyAlignment="1">
      <alignment horizontal="center"/>
    </xf>
    <xf numFmtId="8" fontId="13" fillId="7" borderId="79" xfId="0" applyNumberFormat="1" applyFont="1" applyFill="1" applyBorder="1" applyAlignment="1">
      <alignment horizontal="right"/>
    </xf>
    <xf numFmtId="166" fontId="64" fillId="7" borderId="19" xfId="0" applyNumberFormat="1" applyFont="1" applyFill="1" applyBorder="1" applyAlignment="1">
      <alignment horizontal="center"/>
    </xf>
    <xf numFmtId="8" fontId="23" fillId="7" borderId="82" xfId="0" applyNumberFormat="1" applyFont="1" applyFill="1" applyBorder="1"/>
    <xf numFmtId="49" fontId="18" fillId="7" borderId="68" xfId="0" applyNumberFormat="1" applyFont="1" applyFill="1" applyBorder="1" applyAlignment="1">
      <alignment horizontal="center"/>
    </xf>
    <xf numFmtId="0" fontId="13" fillId="2" borderId="68" xfId="0" applyFont="1" applyFill="1" applyBorder="1" applyAlignment="1">
      <alignment horizontal="left" vertical="top"/>
    </xf>
    <xf numFmtId="3" fontId="30" fillId="2" borderId="68" xfId="0" applyNumberFormat="1" applyFont="1" applyFill="1" applyBorder="1" applyAlignment="1">
      <alignment horizontal="center"/>
    </xf>
    <xf numFmtId="166" fontId="59" fillId="7" borderId="100" xfId="0" applyNumberFormat="1" applyFont="1" applyFill="1" applyBorder="1" applyAlignment="1">
      <alignment horizontal="center"/>
    </xf>
    <xf numFmtId="8" fontId="13" fillId="7" borderId="92" xfId="0" applyNumberFormat="1" applyFont="1" applyFill="1" applyBorder="1" applyAlignment="1">
      <alignment horizontal="right"/>
    </xf>
    <xf numFmtId="166" fontId="59" fillId="7" borderId="19" xfId="0" applyNumberFormat="1" applyFont="1" applyFill="1" applyBorder="1" applyAlignment="1">
      <alignment horizontal="center"/>
    </xf>
    <xf numFmtId="3" fontId="30" fillId="2" borderId="97" xfId="0" applyNumberFormat="1" applyFont="1" applyFill="1" applyBorder="1" applyAlignment="1">
      <alignment horizontal="center"/>
    </xf>
    <xf numFmtId="165" fontId="13" fillId="7" borderId="62" xfId="0" applyNumberFormat="1" applyFont="1" applyFill="1" applyBorder="1" applyAlignment="1">
      <alignment horizontal="right"/>
    </xf>
    <xf numFmtId="166" fontId="59" fillId="7" borderId="101" xfId="0" applyNumberFormat="1" applyFont="1" applyFill="1" applyBorder="1" applyAlignment="1">
      <alignment horizontal="center"/>
    </xf>
    <xf numFmtId="0" fontId="40" fillId="2" borderId="84" xfId="0" applyFont="1" applyFill="1" applyBorder="1" applyAlignment="1">
      <alignment horizontal="left"/>
    </xf>
    <xf numFmtId="49" fontId="23" fillId="7" borderId="20" xfId="0" applyNumberFormat="1" applyFont="1" applyFill="1" applyBorder="1" applyAlignment="1"/>
    <xf numFmtId="0" fontId="13" fillId="2" borderId="20" xfId="0" applyFont="1" applyFill="1" applyBorder="1" applyAlignment="1">
      <alignment horizontal="left" vertical="top"/>
    </xf>
    <xf numFmtId="0" fontId="30" fillId="2" borderId="20" xfId="0" applyFont="1" applyFill="1" applyBorder="1" applyAlignment="1">
      <alignment wrapText="1"/>
    </xf>
    <xf numFmtId="3" fontId="30" fillId="2" borderId="18" xfId="0" applyNumberFormat="1" applyFont="1" applyFill="1" applyBorder="1" applyAlignment="1">
      <alignment horizontal="center"/>
    </xf>
    <xf numFmtId="165" fontId="13" fillId="7" borderId="21" xfId="0" applyNumberFormat="1" applyFont="1" applyFill="1" applyBorder="1" applyAlignment="1">
      <alignment horizontal="right"/>
    </xf>
    <xf numFmtId="3" fontId="30" fillId="2" borderId="58" xfId="0" applyNumberFormat="1" applyFont="1" applyFill="1" applyBorder="1" applyAlignment="1">
      <alignment horizontal="center"/>
    </xf>
    <xf numFmtId="165" fontId="13" fillId="7" borderId="56" xfId="0" applyNumberFormat="1" applyFont="1" applyFill="1" applyBorder="1" applyAlignment="1">
      <alignment horizontal="right"/>
    </xf>
    <xf numFmtId="166" fontId="59" fillId="7" borderId="57" xfId="0" applyNumberFormat="1" applyFont="1" applyFill="1" applyBorder="1" applyAlignment="1">
      <alignment horizontal="center"/>
    </xf>
    <xf numFmtId="0" fontId="30" fillId="2" borderId="65" xfId="0" applyFont="1" applyFill="1" applyBorder="1" applyAlignment="1">
      <alignment horizontal="left"/>
    </xf>
    <xf numFmtId="166" fontId="59" fillId="7" borderId="20" xfId="0" applyNumberFormat="1" applyFont="1" applyFill="1" applyBorder="1" applyAlignment="1">
      <alignment horizontal="center"/>
    </xf>
    <xf numFmtId="0" fontId="13" fillId="2" borderId="79" xfId="0" applyFont="1" applyFill="1" applyBorder="1" applyAlignment="1">
      <alignment horizontal="left"/>
    </xf>
    <xf numFmtId="0" fontId="30" fillId="2" borderId="79" xfId="0" applyFont="1" applyFill="1" applyBorder="1" applyAlignment="1">
      <alignment wrapText="1"/>
    </xf>
    <xf numFmtId="165" fontId="13" fillId="7" borderId="92" xfId="0" applyNumberFormat="1" applyFont="1" applyFill="1" applyBorder="1" applyAlignment="1">
      <alignment horizontal="right"/>
    </xf>
    <xf numFmtId="166" fontId="13" fillId="7" borderId="92" xfId="0" applyNumberFormat="1" applyFont="1" applyFill="1" applyBorder="1" applyAlignment="1">
      <alignment horizontal="center"/>
    </xf>
    <xf numFmtId="49" fontId="18" fillId="7" borderId="66" xfId="0" applyNumberFormat="1" applyFont="1" applyFill="1" applyBorder="1" applyAlignment="1">
      <alignment horizontal="center"/>
    </xf>
    <xf numFmtId="0" fontId="30" fillId="2" borderId="81" xfId="0" applyFont="1" applyFill="1" applyBorder="1" applyAlignment="1">
      <alignment wrapText="1"/>
    </xf>
    <xf numFmtId="165" fontId="13" fillId="7" borderId="78" xfId="0" applyNumberFormat="1" applyFont="1" applyFill="1" applyBorder="1" applyAlignment="1">
      <alignment horizontal="right"/>
    </xf>
    <xf numFmtId="166" fontId="13" fillId="7" borderId="78" xfId="0" applyNumberFormat="1" applyFont="1" applyFill="1" applyBorder="1" applyAlignment="1">
      <alignment horizontal="center"/>
    </xf>
    <xf numFmtId="8" fontId="13" fillId="7" borderId="66" xfId="0" applyNumberFormat="1" applyFont="1" applyFill="1" applyBorder="1"/>
    <xf numFmtId="0" fontId="17" fillId="7" borderId="55" xfId="0" applyFont="1" applyFill="1" applyBorder="1" applyAlignment="1">
      <alignment horizontal="center" wrapText="1"/>
    </xf>
    <xf numFmtId="49" fontId="18" fillId="7" borderId="55" xfId="0" applyNumberFormat="1" applyFont="1" applyFill="1" applyBorder="1" applyAlignment="1">
      <alignment horizontal="center"/>
    </xf>
    <xf numFmtId="0" fontId="30" fillId="2" borderId="3" xfId="0" applyFont="1" applyFill="1" applyBorder="1" applyAlignment="1">
      <alignment wrapText="1"/>
    </xf>
    <xf numFmtId="3" fontId="30" fillId="2" borderId="56" xfId="0" applyNumberFormat="1" applyFont="1" applyFill="1" applyBorder="1" applyAlignment="1">
      <alignment horizontal="center"/>
    </xf>
    <xf numFmtId="0" fontId="40" fillId="2" borderId="65" xfId="0" applyFont="1" applyFill="1" applyBorder="1" applyAlignment="1">
      <alignment horizontal="left" vertical="top" wrapText="1"/>
    </xf>
    <xf numFmtId="0" fontId="17" fillId="7" borderId="65" xfId="0" applyFont="1" applyFill="1" applyBorder="1" applyAlignment="1">
      <alignment horizontal="center" wrapText="1"/>
    </xf>
    <xf numFmtId="49" fontId="18" fillId="7" borderId="65" xfId="0" applyNumberFormat="1" applyFont="1" applyFill="1" applyBorder="1" applyAlignment="1">
      <alignment horizontal="center"/>
    </xf>
    <xf numFmtId="0" fontId="30" fillId="2" borderId="6" xfId="0" applyFont="1" applyFill="1" applyBorder="1" applyAlignment="1">
      <alignment wrapText="1"/>
    </xf>
    <xf numFmtId="3" fontId="30" fillId="2" borderId="62" xfId="0" applyNumberFormat="1" applyFont="1" applyFill="1" applyBorder="1" applyAlignment="1">
      <alignment horizontal="center"/>
    </xf>
    <xf numFmtId="0" fontId="59" fillId="2" borderId="57" xfId="0" applyFont="1" applyFill="1" applyBorder="1" applyAlignment="1">
      <alignment wrapText="1"/>
    </xf>
    <xf numFmtId="0" fontId="59" fillId="2" borderId="20" xfId="0" applyFont="1" applyFill="1" applyBorder="1" applyAlignment="1">
      <alignment wrapText="1"/>
    </xf>
    <xf numFmtId="0" fontId="13" fillId="7" borderId="20" xfId="0" applyFont="1" applyFill="1" applyBorder="1"/>
    <xf numFmtId="0" fontId="13" fillId="7" borderId="81" xfId="0" applyFont="1" applyFill="1" applyBorder="1"/>
    <xf numFmtId="0" fontId="40" fillId="2" borderId="57" xfId="0" applyFont="1" applyFill="1" applyBorder="1" applyAlignment="1">
      <alignment horizontal="left"/>
    </xf>
    <xf numFmtId="165" fontId="13" fillId="7" borderId="66" xfId="0" applyNumberFormat="1" applyFont="1" applyFill="1" applyBorder="1" applyAlignment="1">
      <alignment horizontal="right"/>
    </xf>
    <xf numFmtId="0" fontId="30" fillId="2" borderId="66" xfId="0" applyFont="1" applyFill="1" applyBorder="1" applyAlignment="1"/>
    <xf numFmtId="0" fontId="40" fillId="2" borderId="66" xfId="0" applyFont="1" applyFill="1" applyBorder="1" applyAlignment="1">
      <alignment horizontal="left"/>
    </xf>
    <xf numFmtId="0" fontId="17" fillId="7" borderId="66" xfId="0" applyFont="1" applyFill="1" applyBorder="1" applyAlignment="1">
      <alignment horizontal="center"/>
    </xf>
    <xf numFmtId="49" fontId="23" fillId="7" borderId="66" xfId="0" applyNumberFormat="1" applyFont="1" applyFill="1" applyBorder="1"/>
    <xf numFmtId="166" fontId="64" fillId="7" borderId="66" xfId="0" applyNumberFormat="1" applyFont="1" applyFill="1" applyBorder="1"/>
    <xf numFmtId="165" fontId="13" fillId="7" borderId="61" xfId="0" applyNumberFormat="1" applyFont="1" applyFill="1" applyBorder="1" applyAlignment="1">
      <alignment horizontal="right"/>
    </xf>
    <xf numFmtId="166" fontId="13" fillId="7" borderId="66" xfId="0" applyNumberFormat="1" applyFont="1" applyFill="1" applyBorder="1" applyAlignment="1">
      <alignment horizontal="center"/>
    </xf>
    <xf numFmtId="166" fontId="64" fillId="7" borderId="20" xfId="0" applyNumberFormat="1" applyFont="1" applyFill="1" applyBorder="1"/>
    <xf numFmtId="0" fontId="13" fillId="2" borderId="56" xfId="0" applyFont="1" applyFill="1" applyBorder="1" applyAlignment="1">
      <alignment vertical="top" wrapText="1"/>
    </xf>
    <xf numFmtId="0" fontId="13" fillId="2" borderId="61" xfId="0" applyFont="1" applyFill="1" applyBorder="1" applyAlignment="1">
      <alignment horizontal="right"/>
    </xf>
    <xf numFmtId="0" fontId="13" fillId="2" borderId="9" xfId="0" applyFont="1" applyFill="1" applyBorder="1" applyAlignment="1">
      <alignment vertical="top"/>
    </xf>
    <xf numFmtId="164" fontId="54" fillId="7" borderId="65" xfId="0" applyNumberFormat="1" applyFont="1" applyFill="1" applyBorder="1" applyAlignment="1">
      <alignment horizontal="center"/>
    </xf>
    <xf numFmtId="0" fontId="13" fillId="0" borderId="0" xfId="0" applyFont="1"/>
    <xf numFmtId="0" fontId="30" fillId="2" borderId="61" xfId="0" applyFont="1" applyFill="1" applyBorder="1" applyAlignment="1">
      <alignment horizontal="center"/>
    </xf>
    <xf numFmtId="165" fontId="13" fillId="7" borderId="61" xfId="0" applyNumberFormat="1" applyFont="1" applyFill="1" applyBorder="1" applyAlignment="1">
      <alignment horizontal="center"/>
    </xf>
    <xf numFmtId="0" fontId="30" fillId="2" borderId="20" xfId="0" applyFont="1" applyFill="1" applyBorder="1" applyAlignment="1">
      <alignment horizontal="right" wrapText="1"/>
    </xf>
    <xf numFmtId="0" fontId="30" fillId="2" borderId="20" xfId="0" applyFont="1" applyFill="1" applyBorder="1" applyAlignment="1">
      <alignment horizontal="center"/>
    </xf>
    <xf numFmtId="165" fontId="13" fillId="7" borderId="20" xfId="0" applyNumberFormat="1" applyFont="1" applyFill="1" applyBorder="1" applyAlignment="1">
      <alignment horizontal="center"/>
    </xf>
    <xf numFmtId="0" fontId="13" fillId="2" borderId="9" xfId="0" applyFont="1" applyFill="1" applyBorder="1"/>
    <xf numFmtId="0" fontId="30" fillId="2" borderId="61" xfId="0" applyFont="1" applyFill="1" applyBorder="1"/>
    <xf numFmtId="165" fontId="13" fillId="7" borderId="83" xfId="0" applyNumberFormat="1" applyFont="1" applyFill="1" applyBorder="1" applyAlignment="1">
      <alignment horizontal="right"/>
    </xf>
    <xf numFmtId="165" fontId="13" fillId="7" borderId="9" xfId="0" applyNumberFormat="1" applyFont="1" applyFill="1" applyBorder="1" applyAlignment="1">
      <alignment horizontal="right"/>
    </xf>
    <xf numFmtId="0" fontId="30" fillId="2" borderId="61" xfId="0" applyFont="1" applyFill="1" applyBorder="1" applyAlignment="1">
      <alignment wrapText="1"/>
    </xf>
    <xf numFmtId="165" fontId="59" fillId="7" borderId="57" xfId="0" applyNumberFormat="1" applyFont="1" applyFill="1" applyBorder="1" applyAlignment="1">
      <alignment horizontal="right"/>
    </xf>
    <xf numFmtId="0" fontId="40" fillId="2" borderId="6" xfId="0" applyFont="1" applyFill="1" applyBorder="1" applyAlignment="1">
      <alignment horizontal="left" vertical="center"/>
    </xf>
    <xf numFmtId="0" fontId="40" fillId="2" borderId="65" xfId="0" applyFont="1" applyFill="1" applyBorder="1" applyAlignment="1">
      <alignment horizontal="left" vertical="center"/>
    </xf>
    <xf numFmtId="0" fontId="13" fillId="2" borderId="62" xfId="0" applyFont="1" applyFill="1" applyBorder="1" applyAlignment="1">
      <alignment vertical="top"/>
    </xf>
    <xf numFmtId="0" fontId="30" fillId="2" borderId="62" xfId="0" applyFont="1" applyFill="1" applyBorder="1" applyAlignment="1">
      <alignment vertical="top" wrapText="1"/>
    </xf>
    <xf numFmtId="0" fontId="13" fillId="2" borderId="6" xfId="0" applyFont="1" applyFill="1" applyBorder="1" applyAlignment="1">
      <alignment horizontal="left"/>
    </xf>
    <xf numFmtId="0" fontId="13" fillId="2" borderId="29" xfId="0" applyFont="1" applyFill="1" applyBorder="1" applyAlignment="1">
      <alignment horizontal="left"/>
    </xf>
    <xf numFmtId="0" fontId="13" fillId="2" borderId="66" xfId="0" applyFont="1" applyFill="1" applyBorder="1"/>
    <xf numFmtId="164" fontId="54" fillId="7" borderId="66" xfId="0" applyNumberFormat="1" applyFont="1" applyFill="1" applyBorder="1" applyAlignment="1">
      <alignment horizontal="center"/>
    </xf>
    <xf numFmtId="3" fontId="30" fillId="2" borderId="66" xfId="0" applyNumberFormat="1" applyFont="1" applyFill="1" applyBorder="1" applyAlignment="1">
      <alignment horizontal="center"/>
    </xf>
    <xf numFmtId="0" fontId="30" fillId="2" borderId="58" xfId="0" applyFont="1" applyFill="1" applyBorder="1" applyAlignment="1">
      <alignment vertical="top" wrapText="1"/>
    </xf>
    <xf numFmtId="0" fontId="59" fillId="0" borderId="56" xfId="0" applyFont="1" applyBorder="1" applyAlignment="1"/>
    <xf numFmtId="164" fontId="56" fillId="7" borderId="3" xfId="0" applyNumberFormat="1" applyFont="1" applyFill="1" applyBorder="1" applyAlignment="1">
      <alignment horizontal="center"/>
    </xf>
    <xf numFmtId="0" fontId="30" fillId="2" borderId="60" xfId="0" applyFont="1" applyFill="1" applyBorder="1" applyAlignment="1">
      <alignment wrapText="1"/>
    </xf>
    <xf numFmtId="0" fontId="30" fillId="2" borderId="102" xfId="0" applyFont="1" applyFill="1" applyBorder="1" applyAlignment="1">
      <alignment vertical="top" wrapText="1"/>
    </xf>
    <xf numFmtId="0" fontId="59" fillId="0" borderId="62" xfId="0" applyFont="1" applyBorder="1" applyAlignment="1"/>
    <xf numFmtId="0" fontId="58" fillId="7" borderId="62" xfId="0" applyFont="1" applyFill="1" applyBorder="1" applyAlignment="1">
      <alignment horizontal="center"/>
    </xf>
    <xf numFmtId="164" fontId="56" fillId="7" borderId="6" xfId="0" applyNumberFormat="1" applyFont="1" applyFill="1" applyBorder="1" applyAlignment="1">
      <alignment horizontal="center"/>
    </xf>
    <xf numFmtId="0" fontId="13" fillId="2" borderId="62" xfId="0" applyFont="1" applyFill="1" applyBorder="1" applyAlignment="1">
      <alignment vertical="top"/>
    </xf>
    <xf numFmtId="0" fontId="30" fillId="2" borderId="100" xfId="0" applyFont="1" applyFill="1" applyBorder="1" applyAlignment="1">
      <alignment wrapText="1"/>
    </xf>
    <xf numFmtId="166" fontId="13" fillId="7" borderId="68" xfId="0" applyNumberFormat="1" applyFont="1" applyFill="1" applyBorder="1" applyAlignment="1">
      <alignment horizontal="center"/>
    </xf>
    <xf numFmtId="0" fontId="13" fillId="2" borderId="21" xfId="0" applyFont="1" applyFill="1" applyBorder="1" applyAlignment="1"/>
    <xf numFmtId="164" fontId="54" fillId="7" borderId="21" xfId="0" applyNumberFormat="1" applyFont="1" applyFill="1" applyBorder="1" applyAlignment="1">
      <alignment horizontal="center"/>
    </xf>
    <xf numFmtId="0" fontId="13" fillId="2" borderId="100" xfId="0" applyFont="1" applyFill="1" applyBorder="1" applyAlignment="1">
      <alignment vertical="top"/>
    </xf>
    <xf numFmtId="0" fontId="13" fillId="2" borderId="68" xfId="0" applyFont="1" applyFill="1" applyBorder="1"/>
    <xf numFmtId="164" fontId="54" fillId="7" borderId="68" xfId="0" applyNumberFormat="1" applyFont="1" applyFill="1" applyBorder="1" applyAlignment="1">
      <alignment horizontal="center"/>
    </xf>
    <xf numFmtId="0" fontId="59" fillId="2" borderId="9" xfId="0" applyFont="1" applyFill="1" applyBorder="1" applyAlignment="1">
      <alignment horizontal="left"/>
    </xf>
    <xf numFmtId="0" fontId="59" fillId="2" borderId="61" xfId="0" applyFont="1" applyFill="1" applyBorder="1" applyAlignment="1">
      <alignment vertical="top"/>
    </xf>
    <xf numFmtId="0" fontId="30" fillId="2" borderId="17" xfId="0" applyFont="1" applyFill="1" applyBorder="1" applyAlignment="1">
      <alignment horizontal="left" vertical="center" wrapText="1"/>
    </xf>
    <xf numFmtId="0" fontId="13" fillId="2" borderId="17" xfId="0" applyFont="1" applyFill="1" applyBorder="1" applyAlignment="1">
      <alignment horizontal="left" vertical="center"/>
    </xf>
    <xf numFmtId="0" fontId="58" fillId="7" borderId="17" xfId="0" applyFont="1" applyFill="1" applyBorder="1" applyAlignment="1">
      <alignment horizontal="center" vertical="center"/>
    </xf>
    <xf numFmtId="164" fontId="54" fillId="7" borderId="17" xfId="0" applyNumberFormat="1" applyFont="1" applyFill="1" applyBorder="1" applyAlignment="1">
      <alignment horizontal="center" vertical="center"/>
    </xf>
    <xf numFmtId="0" fontId="13" fillId="0" borderId="17" xfId="0" applyFont="1" applyBorder="1" applyAlignment="1">
      <alignment horizontal="left" vertical="top"/>
    </xf>
    <xf numFmtId="0" fontId="30" fillId="0" borderId="17" xfId="0" applyFont="1" applyBorder="1" applyAlignment="1">
      <alignment horizontal="left" vertical="center" wrapText="1"/>
    </xf>
    <xf numFmtId="3" fontId="30" fillId="2" borderId="17" xfId="0" applyNumberFormat="1" applyFont="1" applyFill="1" applyBorder="1" applyAlignment="1">
      <alignment horizontal="center" vertical="center"/>
    </xf>
    <xf numFmtId="165" fontId="13" fillId="7" borderId="9" xfId="0" applyNumberFormat="1" applyFont="1" applyFill="1" applyBorder="1" applyAlignment="1">
      <alignment horizontal="right" vertical="center"/>
    </xf>
    <xf numFmtId="166" fontId="13" fillId="7" borderId="17" xfId="0" applyNumberFormat="1" applyFont="1" applyFill="1" applyBorder="1" applyAlignment="1">
      <alignment horizontal="center" vertical="center"/>
    </xf>
    <xf numFmtId="8" fontId="13" fillId="7" borderId="17" xfId="0" applyNumberFormat="1" applyFont="1" applyFill="1" applyBorder="1" applyAlignment="1">
      <alignment horizontal="right" vertical="center"/>
    </xf>
    <xf numFmtId="0" fontId="52" fillId="7" borderId="9" xfId="0" applyFont="1" applyFill="1" applyBorder="1"/>
    <xf numFmtId="0" fontId="13" fillId="0" borderId="56" xfId="0" applyFont="1" applyBorder="1" applyAlignment="1">
      <alignment vertical="top"/>
    </xf>
    <xf numFmtId="0" fontId="30" fillId="0" borderId="56" xfId="0" applyFont="1" applyBorder="1" applyAlignment="1">
      <alignment wrapText="1"/>
    </xf>
    <xf numFmtId="3" fontId="30" fillId="0" borderId="56" xfId="0" applyNumberFormat="1" applyFont="1" applyBorder="1" applyAlignment="1">
      <alignment horizontal="center"/>
    </xf>
    <xf numFmtId="0" fontId="13" fillId="0" borderId="21" xfId="0" applyFont="1" applyBorder="1" applyAlignment="1">
      <alignment vertical="top"/>
    </xf>
    <xf numFmtId="0" fontId="30" fillId="0" borderId="21" xfId="0" applyFont="1" applyBorder="1" applyAlignment="1">
      <alignment wrapText="1"/>
    </xf>
    <xf numFmtId="3" fontId="30" fillId="0" borderId="21" xfId="0" applyNumberFormat="1" applyFont="1" applyBorder="1" applyAlignment="1">
      <alignment horizontal="center"/>
    </xf>
    <xf numFmtId="165" fontId="13" fillId="7" borderId="84" xfId="0" applyNumberFormat="1" applyFont="1" applyFill="1" applyBorder="1" applyAlignment="1">
      <alignment horizontal="right"/>
    </xf>
    <xf numFmtId="164" fontId="54" fillId="7" borderId="92" xfId="0" applyNumberFormat="1" applyFont="1" applyFill="1" applyBorder="1" applyAlignment="1">
      <alignment horizontal="center"/>
    </xf>
    <xf numFmtId="0" fontId="13" fillId="0" borderId="62" xfId="0" applyFont="1" applyBorder="1" applyAlignment="1">
      <alignment vertical="top"/>
    </xf>
    <xf numFmtId="0" fontId="30" fillId="0" borderId="62" xfId="0" applyFont="1" applyBorder="1" applyAlignment="1">
      <alignment wrapText="1"/>
    </xf>
    <xf numFmtId="165" fontId="13" fillId="7" borderId="68" xfId="0" applyNumberFormat="1" applyFont="1" applyFill="1" applyBorder="1" applyAlignment="1">
      <alignment horizontal="right"/>
    </xf>
    <xf numFmtId="164" fontId="54" fillId="7" borderId="81" xfId="0" applyNumberFormat="1" applyFont="1" applyFill="1" applyBorder="1" applyAlignment="1">
      <alignment horizontal="center"/>
    </xf>
    <xf numFmtId="3" fontId="30" fillId="0" borderId="62" xfId="0" applyNumberFormat="1" applyFont="1" applyBorder="1" applyAlignment="1">
      <alignment horizontal="center"/>
    </xf>
    <xf numFmtId="0" fontId="40" fillId="2" borderId="86" xfId="0" applyFont="1" applyFill="1" applyBorder="1" applyAlignment="1">
      <alignment horizontal="left" vertical="top"/>
    </xf>
    <xf numFmtId="164" fontId="54" fillId="7" borderId="78" xfId="0" applyNumberFormat="1" applyFont="1" applyFill="1" applyBorder="1" applyAlignment="1">
      <alignment horizontal="center"/>
    </xf>
    <xf numFmtId="164" fontId="54" fillId="7" borderId="56" xfId="0" applyNumberFormat="1" applyFont="1" applyFill="1" applyBorder="1" applyAlignment="1">
      <alignment horizontal="center"/>
    </xf>
    <xf numFmtId="0" fontId="13" fillId="0" borderId="56" xfId="0" applyFont="1" applyBorder="1" applyAlignment="1">
      <alignment vertical="top"/>
    </xf>
    <xf numFmtId="0" fontId="30" fillId="0" borderId="56" xfId="0" applyFont="1" applyBorder="1" applyAlignment="1">
      <alignment wrapText="1"/>
    </xf>
    <xf numFmtId="166" fontId="13" fillId="7" borderId="56" xfId="0" applyNumberFormat="1" applyFont="1" applyFill="1" applyBorder="1" applyAlignment="1">
      <alignment horizontal="center"/>
    </xf>
    <xf numFmtId="165" fontId="13" fillId="7" borderId="21" xfId="0" applyNumberFormat="1" applyFont="1" applyFill="1" applyBorder="1" applyAlignment="1">
      <alignment horizontal="right"/>
    </xf>
    <xf numFmtId="166" fontId="13" fillId="7" borderId="21" xfId="0" applyNumberFormat="1" applyFont="1" applyFill="1" applyBorder="1" applyAlignment="1">
      <alignment horizontal="center"/>
    </xf>
    <xf numFmtId="8" fontId="13" fillId="7" borderId="21" xfId="0" applyNumberFormat="1" applyFont="1" applyFill="1" applyBorder="1"/>
    <xf numFmtId="0" fontId="59" fillId="0" borderId="0" xfId="0" applyFont="1" applyAlignment="1"/>
    <xf numFmtId="0" fontId="40" fillId="2" borderId="90" xfId="0" applyFont="1" applyFill="1" applyBorder="1" applyAlignment="1">
      <alignment horizontal="left"/>
    </xf>
    <xf numFmtId="164" fontId="54" fillId="7" borderId="68" xfId="0" applyNumberFormat="1" applyFont="1" applyFill="1" applyBorder="1" applyAlignment="1">
      <alignment horizontal="center"/>
    </xf>
    <xf numFmtId="0" fontId="13" fillId="0" borderId="62" xfId="0" applyFont="1" applyBorder="1" applyAlignment="1">
      <alignment vertical="top"/>
    </xf>
    <xf numFmtId="165" fontId="13" fillId="7" borderId="89" xfId="0" applyNumberFormat="1" applyFont="1" applyFill="1" applyBorder="1" applyAlignment="1">
      <alignment horizontal="right"/>
    </xf>
    <xf numFmtId="0" fontId="40" fillId="2" borderId="68" xfId="0" applyFont="1" applyFill="1" applyBorder="1" applyAlignment="1">
      <alignment horizontal="left"/>
    </xf>
    <xf numFmtId="0" fontId="13" fillId="0" borderId="4" xfId="0" applyFont="1" applyBorder="1" applyAlignment="1">
      <alignment vertical="top"/>
    </xf>
    <xf numFmtId="0" fontId="13" fillId="3" borderId="61" xfId="0" applyFont="1" applyFill="1" applyBorder="1" applyAlignment="1">
      <alignment horizontal="left"/>
    </xf>
    <xf numFmtId="0" fontId="59" fillId="2" borderId="57" xfId="0" applyFont="1" applyFill="1" applyBorder="1" applyAlignment="1">
      <alignment vertical="top"/>
    </xf>
    <xf numFmtId="0" fontId="59" fillId="2" borderId="20" xfId="0" applyFont="1" applyFill="1" applyBorder="1" applyAlignment="1">
      <alignment vertical="top"/>
    </xf>
    <xf numFmtId="164" fontId="54" fillId="7" borderId="17" xfId="0" applyNumberFormat="1" applyFont="1" applyFill="1" applyBorder="1" applyAlignment="1">
      <alignment horizontal="center"/>
    </xf>
    <xf numFmtId="3" fontId="30" fillId="2" borderId="103" xfId="0" applyNumberFormat="1" applyFont="1" applyFill="1" applyBorder="1" applyAlignment="1">
      <alignment horizontal="center"/>
    </xf>
    <xf numFmtId="165" fontId="13" fillId="7" borderId="17" xfId="0" applyNumberFormat="1" applyFont="1" applyFill="1" applyBorder="1" applyAlignment="1">
      <alignment horizontal="right"/>
    </xf>
    <xf numFmtId="0" fontId="13" fillId="2" borderId="0" xfId="0" applyFont="1" applyFill="1"/>
    <xf numFmtId="0" fontId="30" fillId="2" borderId="65" xfId="0" applyFont="1" applyFill="1" applyBorder="1" applyAlignment="1">
      <alignment vertical="top" wrapText="1"/>
    </xf>
    <xf numFmtId="164" fontId="54" fillId="7" borderId="61" xfId="0" applyNumberFormat="1" applyFont="1" applyFill="1" applyBorder="1" applyAlignment="1">
      <alignment horizontal="center" wrapText="1"/>
    </xf>
    <xf numFmtId="0" fontId="13" fillId="0" borderId="56" xfId="0" applyFont="1" applyBorder="1"/>
    <xf numFmtId="0" fontId="40" fillId="2" borderId="104" xfId="0" applyFont="1" applyFill="1" applyBorder="1" applyAlignment="1">
      <alignment horizontal="left"/>
    </xf>
    <xf numFmtId="0" fontId="30" fillId="0" borderId="21" xfId="0" applyFont="1" applyBorder="1" applyAlignment="1">
      <alignment horizontal="left"/>
    </xf>
    <xf numFmtId="0" fontId="59" fillId="2" borderId="25" xfId="0" applyFont="1" applyFill="1" applyBorder="1" applyAlignment="1">
      <alignment horizontal="left"/>
    </xf>
    <xf numFmtId="0" fontId="30" fillId="0" borderId="62" xfId="0" applyFont="1" applyBorder="1" applyAlignment="1">
      <alignment horizontal="left"/>
    </xf>
    <xf numFmtId="0" fontId="13" fillId="0" borderId="56" xfId="0" applyFont="1" applyBorder="1" applyAlignment="1">
      <alignment vertical="center"/>
    </xf>
    <xf numFmtId="0" fontId="13" fillId="0" borderId="5" xfId="0" applyFont="1" applyBorder="1" applyAlignment="1">
      <alignment vertical="top"/>
    </xf>
    <xf numFmtId="0" fontId="54" fillId="7" borderId="20" xfId="0" applyFont="1" applyFill="1" applyBorder="1" applyAlignment="1">
      <alignment horizontal="center"/>
    </xf>
    <xf numFmtId="0" fontId="13" fillId="0" borderId="26" xfId="0" applyFont="1" applyBorder="1" applyAlignment="1">
      <alignment vertical="top"/>
    </xf>
    <xf numFmtId="0" fontId="13" fillId="0" borderId="56" xfId="0" applyFont="1" applyBorder="1" applyAlignment="1">
      <alignment horizontal="left"/>
    </xf>
    <xf numFmtId="0" fontId="13" fillId="0" borderId="56" xfId="0" quotePrefix="1" applyFont="1" applyBorder="1" applyAlignment="1">
      <alignment vertical="top"/>
    </xf>
    <xf numFmtId="2" fontId="13" fillId="7" borderId="57" xfId="0" applyNumberFormat="1" applyFont="1" applyFill="1" applyBorder="1" applyAlignment="1">
      <alignment horizontal="right"/>
    </xf>
    <xf numFmtId="0" fontId="30" fillId="0" borderId="21" xfId="0" applyFont="1" applyBorder="1" applyAlignment="1">
      <alignment horizontal="center"/>
    </xf>
    <xf numFmtId="2" fontId="13" fillId="7" borderId="20" xfId="0" applyNumberFormat="1" applyFont="1" applyFill="1" applyBorder="1" applyAlignment="1">
      <alignment horizontal="right"/>
    </xf>
    <xf numFmtId="0" fontId="13" fillId="0" borderId="17" xfId="0" applyFont="1" applyBorder="1" applyAlignment="1">
      <alignment horizontal="left"/>
    </xf>
    <xf numFmtId="0" fontId="13" fillId="0" borderId="17" xfId="0" quotePrefix="1" applyFont="1" applyBorder="1" applyAlignment="1">
      <alignment vertical="top"/>
    </xf>
    <xf numFmtId="0" fontId="30" fillId="0" borderId="17" xfId="0" applyFont="1" applyBorder="1" applyAlignment="1">
      <alignment wrapText="1"/>
    </xf>
    <xf numFmtId="2" fontId="13" fillId="7" borderId="84" xfId="0" applyNumberFormat="1" applyFont="1" applyFill="1" applyBorder="1" applyAlignment="1">
      <alignment horizontal="right"/>
    </xf>
    <xf numFmtId="2" fontId="13" fillId="7" borderId="71" xfId="0" applyNumberFormat="1" applyFont="1" applyFill="1" applyBorder="1" applyAlignment="1">
      <alignment horizontal="right"/>
    </xf>
    <xf numFmtId="0" fontId="13" fillId="0" borderId="17" xfId="0" applyFont="1" applyBorder="1" applyAlignment="1">
      <alignment vertical="top"/>
    </xf>
    <xf numFmtId="2" fontId="13" fillId="7" borderId="83" xfId="0" applyNumberFormat="1" applyFont="1" applyFill="1" applyBorder="1" applyAlignment="1">
      <alignment horizontal="right"/>
    </xf>
    <xf numFmtId="0" fontId="65" fillId="0" borderId="0" xfId="0" applyFont="1" applyAlignment="1">
      <alignment horizontal="center"/>
    </xf>
    <xf numFmtId="0" fontId="30" fillId="2" borderId="13" xfId="0" applyFont="1" applyFill="1" applyBorder="1" applyAlignment="1">
      <alignment horizontal="center" wrapText="1"/>
    </xf>
    <xf numFmtId="0" fontId="40" fillId="2" borderId="13" xfId="0" applyFont="1" applyFill="1" applyBorder="1" applyAlignment="1">
      <alignment horizontal="left" wrapText="1"/>
    </xf>
    <xf numFmtId="0" fontId="30" fillId="7" borderId="13" xfId="0" applyFont="1" applyFill="1" applyBorder="1" applyAlignment="1">
      <alignment horizontal="center" wrapText="1"/>
    </xf>
    <xf numFmtId="164" fontId="30" fillId="7" borderId="13" xfId="0" applyNumberFormat="1" applyFont="1" applyFill="1" applyBorder="1" applyAlignment="1">
      <alignment horizontal="center" wrapText="1"/>
    </xf>
    <xf numFmtId="3" fontId="30" fillId="2" borderId="13" xfId="0" applyNumberFormat="1" applyFont="1" applyFill="1" applyBorder="1" applyAlignment="1">
      <alignment horizontal="center" wrapText="1"/>
    </xf>
    <xf numFmtId="166" fontId="30" fillId="7" borderId="13" xfId="0" applyNumberFormat="1" applyFont="1" applyFill="1" applyBorder="1" applyAlignment="1">
      <alignment horizontal="center" wrapText="1"/>
    </xf>
    <xf numFmtId="0" fontId="30" fillId="2" borderId="3" xfId="0" applyFont="1" applyFill="1" applyBorder="1" applyAlignment="1">
      <alignment vertical="top" wrapText="1"/>
    </xf>
    <xf numFmtId="0" fontId="13" fillId="2" borderId="56" xfId="0" applyFont="1" applyFill="1" applyBorder="1"/>
    <xf numFmtId="0" fontId="54" fillId="7" borderId="57" xfId="0" applyFont="1" applyFill="1" applyBorder="1" applyAlignment="1">
      <alignment horizontal="center"/>
    </xf>
    <xf numFmtId="0" fontId="30" fillId="2" borderId="56" xfId="0" applyFont="1" applyFill="1" applyBorder="1" applyAlignment="1">
      <alignment horizontal="center"/>
    </xf>
    <xf numFmtId="44" fontId="13" fillId="7" borderId="57" xfId="0" applyNumberFormat="1" applyFont="1" applyFill="1" applyBorder="1"/>
    <xf numFmtId="0" fontId="13" fillId="7" borderId="57" xfId="0" applyFont="1" applyFill="1" applyBorder="1"/>
    <xf numFmtId="0" fontId="13" fillId="2" borderId="29" xfId="0" applyFont="1" applyFill="1" applyBorder="1"/>
    <xf numFmtId="0" fontId="13" fillId="2" borderId="21" xfId="0" applyFont="1" applyFill="1" applyBorder="1"/>
    <xf numFmtId="0" fontId="30" fillId="2" borderId="21" xfId="0" applyFont="1" applyFill="1" applyBorder="1" applyAlignment="1">
      <alignment horizontal="center"/>
    </xf>
    <xf numFmtId="44" fontId="13" fillId="7" borderId="20" xfId="0" applyNumberFormat="1" applyFont="1" applyFill="1" applyBorder="1"/>
    <xf numFmtId="0" fontId="13" fillId="2" borderId="6" xfId="0" applyFont="1" applyFill="1" applyBorder="1"/>
    <xf numFmtId="0" fontId="17" fillId="2" borderId="61" xfId="0" applyFont="1" applyFill="1" applyBorder="1" applyAlignment="1">
      <alignment horizontal="left" wrapText="1"/>
    </xf>
    <xf numFmtId="0" fontId="66" fillId="7" borderId="81" xfId="0" applyFont="1" applyFill="1" applyBorder="1" applyAlignment="1">
      <alignment horizontal="center"/>
    </xf>
    <xf numFmtId="0" fontId="30" fillId="2" borderId="29" xfId="0" applyFont="1" applyFill="1" applyBorder="1" applyAlignment="1">
      <alignment horizontal="right"/>
    </xf>
    <xf numFmtId="0" fontId="40" fillId="2" borderId="20" xfId="0" applyFont="1" applyFill="1" applyBorder="1" applyAlignment="1">
      <alignment horizontal="left" wrapText="1"/>
    </xf>
    <xf numFmtId="0" fontId="58" fillId="7" borderId="82" xfId="0" applyFont="1" applyFill="1" applyBorder="1" applyAlignment="1">
      <alignment horizontal="center" wrapText="1"/>
    </xf>
    <xf numFmtId="0" fontId="67" fillId="2" borderId="57" xfId="0" applyFont="1" applyFill="1" applyBorder="1" applyAlignment="1">
      <alignment horizontal="left" vertical="top" wrapText="1"/>
    </xf>
    <xf numFmtId="44" fontId="13" fillId="7" borderId="55" xfId="0" applyNumberFormat="1" applyFont="1" applyFill="1" applyBorder="1" applyAlignment="1">
      <alignment horizontal="center"/>
    </xf>
    <xf numFmtId="165" fontId="13" fillId="7" borderId="79" xfId="0" applyNumberFormat="1" applyFont="1" applyFill="1" applyBorder="1"/>
    <xf numFmtId="0" fontId="40" fillId="2" borderId="70" xfId="0" applyFont="1" applyFill="1" applyBorder="1" applyAlignment="1">
      <alignment horizontal="left"/>
    </xf>
    <xf numFmtId="0" fontId="58" fillId="7" borderId="70" xfId="0" applyFont="1" applyFill="1" applyBorder="1" applyAlignment="1">
      <alignment horizontal="center"/>
    </xf>
    <xf numFmtId="49" fontId="54" fillId="7" borderId="70" xfId="0" applyNumberFormat="1" applyFont="1" applyFill="1" applyBorder="1" applyAlignment="1">
      <alignment horizontal="center"/>
    </xf>
    <xf numFmtId="0" fontId="67" fillId="2" borderId="70" xfId="0" applyFont="1" applyFill="1" applyBorder="1" applyAlignment="1">
      <alignment horizontal="left" vertical="top" wrapText="1"/>
    </xf>
    <xf numFmtId="0" fontId="30" fillId="2" borderId="70" xfId="0" applyFont="1" applyFill="1" applyBorder="1" applyAlignment="1">
      <alignment wrapText="1"/>
    </xf>
    <xf numFmtId="3" fontId="30" fillId="2" borderId="70" xfId="0" applyNumberFormat="1" applyFont="1" applyFill="1" applyBorder="1" applyAlignment="1">
      <alignment horizontal="center"/>
    </xf>
    <xf numFmtId="44" fontId="13" fillId="7" borderId="107" xfId="0" applyNumberFormat="1" applyFont="1" applyFill="1" applyBorder="1" applyAlignment="1">
      <alignment horizontal="center"/>
    </xf>
    <xf numFmtId="165" fontId="13" fillId="7" borderId="108" xfId="0" applyNumberFormat="1" applyFont="1" applyFill="1" applyBorder="1"/>
    <xf numFmtId="49" fontId="54" fillId="7" borderId="69" xfId="0" applyNumberFormat="1" applyFont="1" applyFill="1" applyBorder="1" applyAlignment="1">
      <alignment horizontal="center"/>
    </xf>
    <xf numFmtId="0" fontId="67" fillId="13" borderId="70" xfId="0" applyFont="1" applyFill="1" applyBorder="1" applyAlignment="1">
      <alignment horizontal="left" vertical="top" wrapText="1"/>
    </xf>
    <xf numFmtId="0" fontId="67" fillId="14" borderId="70" xfId="0" applyFont="1" applyFill="1" applyBorder="1" applyAlignment="1">
      <alignment horizontal="left" vertical="top" wrapText="1"/>
    </xf>
    <xf numFmtId="0" fontId="67" fillId="14" borderId="109" xfId="0" applyFont="1" applyFill="1" applyBorder="1" applyAlignment="1">
      <alignment horizontal="left" vertical="top" wrapText="1"/>
    </xf>
    <xf numFmtId="0" fontId="30" fillId="2" borderId="109" xfId="0" applyFont="1" applyFill="1" applyBorder="1" applyAlignment="1">
      <alignment wrapText="1"/>
    </xf>
    <xf numFmtId="3" fontId="30" fillId="2" borderId="109" xfId="0" applyNumberFormat="1" applyFont="1" applyFill="1" applyBorder="1" applyAlignment="1">
      <alignment horizontal="center"/>
    </xf>
    <xf numFmtId="0" fontId="40" fillId="2" borderId="109" xfId="0" applyFont="1" applyFill="1" applyBorder="1" applyAlignment="1">
      <alignment horizontal="left"/>
    </xf>
    <xf numFmtId="0" fontId="58" fillId="7" borderId="109" xfId="0" applyFont="1" applyFill="1" applyBorder="1" applyAlignment="1">
      <alignment horizontal="center"/>
    </xf>
    <xf numFmtId="164" fontId="54" fillId="7" borderId="109" xfId="0" applyNumberFormat="1" applyFont="1" applyFill="1" applyBorder="1" applyAlignment="1">
      <alignment horizontal="center"/>
    </xf>
    <xf numFmtId="3" fontId="30" fillId="2" borderId="109" xfId="0" applyNumberFormat="1" applyFont="1" applyFill="1" applyBorder="1" applyAlignment="1">
      <alignment horizontal="center"/>
    </xf>
    <xf numFmtId="44" fontId="13" fillId="7" borderId="110" xfId="0" applyNumberFormat="1" applyFont="1" applyFill="1" applyBorder="1" applyAlignment="1">
      <alignment horizontal="center"/>
    </xf>
    <xf numFmtId="8" fontId="13" fillId="7" borderId="111" xfId="0" applyNumberFormat="1" applyFont="1" applyFill="1" applyBorder="1"/>
    <xf numFmtId="0" fontId="30" fillId="2" borderId="21" xfId="0" applyFont="1" applyFill="1" applyBorder="1" applyAlignment="1">
      <alignment horizontal="right"/>
    </xf>
    <xf numFmtId="0" fontId="30" fillId="2" borderId="20" xfId="0" applyFont="1" applyFill="1" applyBorder="1" applyAlignment="1">
      <alignment horizontal="left" wrapText="1"/>
    </xf>
    <xf numFmtId="0" fontId="40" fillId="2" borderId="57" xfId="0" applyFont="1" applyFill="1" applyBorder="1" applyAlignment="1">
      <alignment horizontal="left" wrapText="1"/>
    </xf>
    <xf numFmtId="0" fontId="30" fillId="2" borderId="62" xfId="0" applyFont="1" applyFill="1" applyBorder="1" applyAlignment="1">
      <alignment horizontal="left"/>
    </xf>
    <xf numFmtId="0" fontId="40" fillId="2" borderId="61" xfId="0" applyFont="1" applyFill="1" applyBorder="1" applyAlignment="1">
      <alignment horizontal="left" wrapText="1"/>
    </xf>
    <xf numFmtId="0" fontId="58" fillId="7" borderId="61" xfId="0" applyFont="1" applyFill="1" applyBorder="1" applyAlignment="1">
      <alignment horizontal="center" wrapText="1"/>
    </xf>
    <xf numFmtId="0" fontId="40" fillId="2" borderId="20" xfId="0" applyFont="1" applyFill="1" applyBorder="1" applyAlignment="1">
      <alignment horizontal="left" vertical="top" wrapText="1"/>
    </xf>
    <xf numFmtId="0" fontId="30" fillId="2" borderId="65" xfId="0" applyFont="1" applyFill="1" applyBorder="1" applyAlignment="1">
      <alignment horizontal="right"/>
    </xf>
    <xf numFmtId="0" fontId="30" fillId="2" borderId="62" xfId="0" applyFont="1" applyFill="1" applyBorder="1" applyAlignment="1">
      <alignment horizontal="right"/>
    </xf>
    <xf numFmtId="0" fontId="13" fillId="2" borderId="62" xfId="0" applyFont="1" applyFill="1" applyBorder="1" applyAlignment="1">
      <alignment horizontal="left"/>
    </xf>
    <xf numFmtId="0" fontId="54" fillId="7" borderId="57" xfId="0" applyFont="1" applyFill="1" applyBorder="1" applyAlignment="1">
      <alignment vertical="top" wrapText="1"/>
    </xf>
    <xf numFmtId="0" fontId="54" fillId="7" borderId="57" xfId="0" applyFont="1" applyFill="1" applyBorder="1" applyAlignment="1">
      <alignment horizontal="center" vertical="top" wrapText="1"/>
    </xf>
    <xf numFmtId="0" fontId="30" fillId="2" borderId="56" xfId="0" applyFont="1" applyFill="1" applyBorder="1" applyAlignment="1">
      <alignment horizontal="center" vertical="top" wrapText="1"/>
    </xf>
    <xf numFmtId="165" fontId="30" fillId="7" borderId="55" xfId="0" applyNumberFormat="1" applyFont="1" applyFill="1" applyBorder="1" applyAlignment="1">
      <alignment vertical="top" wrapText="1"/>
    </xf>
    <xf numFmtId="169" fontId="30" fillId="7" borderId="57" xfId="0" applyNumberFormat="1" applyFont="1" applyFill="1" applyBorder="1" applyAlignment="1">
      <alignment horizontal="center" vertical="top" wrapText="1"/>
    </xf>
    <xf numFmtId="165" fontId="13" fillId="7" borderId="79" xfId="0" applyNumberFormat="1" applyFont="1" applyFill="1" applyBorder="1" applyAlignment="1">
      <alignment vertical="top" wrapText="1"/>
    </xf>
    <xf numFmtId="0" fontId="54" fillId="7" borderId="61" xfId="0" applyFont="1" applyFill="1" applyBorder="1" applyAlignment="1">
      <alignment vertical="top" wrapText="1"/>
    </xf>
    <xf numFmtId="0" fontId="54" fillId="7" borderId="61" xfId="0" applyFont="1" applyFill="1" applyBorder="1" applyAlignment="1">
      <alignment horizontal="center" vertical="top" wrapText="1"/>
    </xf>
    <xf numFmtId="0" fontId="13" fillId="2" borderId="62" xfId="0" applyFont="1" applyFill="1" applyBorder="1" applyAlignment="1">
      <alignment wrapText="1"/>
    </xf>
    <xf numFmtId="165" fontId="30" fillId="7" borderId="65" xfId="0" applyNumberFormat="1" applyFont="1" applyFill="1" applyBorder="1" applyAlignment="1">
      <alignment vertical="top" wrapText="1"/>
    </xf>
    <xf numFmtId="169" fontId="13" fillId="7" borderId="61" xfId="0" applyNumberFormat="1" applyFont="1" applyFill="1" applyBorder="1" applyAlignment="1">
      <alignment horizontal="center" vertical="top" wrapText="1"/>
    </xf>
    <xf numFmtId="0" fontId="30" fillId="7" borderId="81" xfId="0" applyFont="1" applyFill="1" applyBorder="1" applyAlignment="1">
      <alignment vertical="top" wrapText="1"/>
    </xf>
    <xf numFmtId="165" fontId="13" fillId="7" borderId="65" xfId="0" applyNumberFormat="1" applyFont="1" applyFill="1" applyBorder="1" applyAlignment="1">
      <alignment horizontal="center"/>
    </xf>
    <xf numFmtId="8" fontId="13" fillId="7" borderId="81" xfId="0" applyNumberFormat="1" applyFont="1" applyFill="1" applyBorder="1"/>
    <xf numFmtId="166" fontId="30" fillId="7" borderId="57" xfId="0" applyNumberFormat="1" applyFont="1" applyFill="1" applyBorder="1" applyAlignment="1">
      <alignment horizontal="center"/>
    </xf>
    <xf numFmtId="8" fontId="13" fillId="7" borderId="79" xfId="0" applyNumberFormat="1" applyFont="1" applyFill="1" applyBorder="1"/>
    <xf numFmtId="44" fontId="13" fillId="7" borderId="65" xfId="0" applyNumberFormat="1" applyFont="1" applyFill="1" applyBorder="1" applyAlignment="1">
      <alignment horizontal="center"/>
    </xf>
    <xf numFmtId="0" fontId="13" fillId="2" borderId="21" xfId="0" applyFont="1" applyFill="1" applyBorder="1" applyAlignment="1">
      <alignment horizontal="left"/>
    </xf>
    <xf numFmtId="44" fontId="13" fillId="7" borderId="87" xfId="0" applyNumberFormat="1" applyFont="1" applyFill="1" applyBorder="1" applyAlignment="1">
      <alignment horizontal="center"/>
    </xf>
    <xf numFmtId="8" fontId="13" fillId="7" borderId="82" xfId="0" applyNumberFormat="1" applyFont="1" applyFill="1" applyBorder="1"/>
    <xf numFmtId="0" fontId="58" fillId="7" borderId="17" xfId="0" applyFont="1" applyFill="1" applyBorder="1" applyAlignment="1">
      <alignment horizontal="center" wrapText="1"/>
    </xf>
    <xf numFmtId="0" fontId="30" fillId="2" borderId="17" xfId="0" applyFont="1" applyFill="1" applyBorder="1" applyAlignment="1">
      <alignment horizontal="left" wrapText="1"/>
    </xf>
    <xf numFmtId="0" fontId="40" fillId="2" borderId="57" xfId="0" applyFont="1" applyFill="1" applyBorder="1" applyAlignment="1">
      <alignment horizontal="left" vertical="top" wrapText="1"/>
    </xf>
    <xf numFmtId="0" fontId="13" fillId="2" borderId="61" xfId="0" applyFont="1" applyFill="1" applyBorder="1" applyAlignment="1">
      <alignment vertical="top"/>
    </xf>
    <xf numFmtId="0" fontId="17" fillId="2" borderId="20" xfId="0" applyFont="1" applyFill="1" applyBorder="1" applyAlignment="1">
      <alignment horizontal="left"/>
    </xf>
    <xf numFmtId="0" fontId="60" fillId="2" borderId="61" xfId="0" applyFont="1" applyFill="1" applyBorder="1"/>
    <xf numFmtId="0" fontId="13" fillId="0" borderId="112" xfId="0" applyFont="1" applyBorder="1" applyAlignment="1"/>
    <xf numFmtId="0" fontId="40" fillId="2" borderId="56" xfId="0" applyFont="1" applyFill="1" applyBorder="1" applyAlignment="1">
      <alignment horizontal="left" vertical="top"/>
    </xf>
    <xf numFmtId="164" fontId="54" fillId="7" borderId="3" xfId="0" applyNumberFormat="1" applyFont="1" applyFill="1" applyBorder="1" applyAlignment="1">
      <alignment horizontal="center"/>
    </xf>
    <xf numFmtId="0" fontId="30" fillId="2" borderId="57" xfId="0" applyFont="1" applyFill="1" applyBorder="1" applyAlignment="1">
      <alignment wrapText="1"/>
    </xf>
    <xf numFmtId="0" fontId="13" fillId="2" borderId="62" xfId="0" applyFont="1" applyFill="1" applyBorder="1" applyAlignment="1"/>
    <xf numFmtId="0" fontId="40" fillId="2" borderId="62" xfId="0" applyFont="1" applyFill="1" applyBorder="1" applyAlignment="1">
      <alignment horizontal="left" vertical="top"/>
    </xf>
    <xf numFmtId="164" fontId="54" fillId="7" borderId="6" xfId="0" applyNumberFormat="1" applyFont="1" applyFill="1" applyBorder="1" applyAlignment="1">
      <alignment horizontal="center"/>
    </xf>
    <xf numFmtId="164" fontId="54" fillId="7" borderId="55" xfId="0" applyNumberFormat="1" applyFont="1" applyFill="1" applyBorder="1" applyAlignment="1">
      <alignment horizontal="center"/>
    </xf>
    <xf numFmtId="164" fontId="54" fillId="7" borderId="87" xfId="0" applyNumberFormat="1" applyFont="1" applyFill="1" applyBorder="1" applyAlignment="1">
      <alignment horizontal="center"/>
    </xf>
    <xf numFmtId="0" fontId="68" fillId="0" borderId="0" xfId="0" applyFont="1"/>
    <xf numFmtId="0" fontId="61" fillId="2" borderId="0" xfId="0" applyFont="1" applyFill="1"/>
    <xf numFmtId="0" fontId="13" fillId="2" borderId="57" xfId="0" applyFont="1" applyFill="1" applyBorder="1" applyAlignment="1">
      <alignment vertical="top" wrapText="1"/>
    </xf>
    <xf numFmtId="164" fontId="54" fillId="7" borderId="57" xfId="0" applyNumberFormat="1" applyFont="1" applyFill="1" applyBorder="1" applyAlignment="1">
      <alignment horizontal="center"/>
    </xf>
    <xf numFmtId="3" fontId="40" fillId="2" borderId="17" xfId="0" applyNumberFormat="1" applyFont="1" applyFill="1" applyBorder="1" applyAlignment="1">
      <alignment horizontal="center"/>
    </xf>
    <xf numFmtId="0" fontId="59" fillId="2" borderId="57" xfId="0" applyFont="1" applyFill="1" applyBorder="1"/>
    <xf numFmtId="0" fontId="40" fillId="2" borderId="20" xfId="0" applyFont="1" applyFill="1" applyBorder="1" applyAlignment="1">
      <alignment horizontal="left" vertical="top"/>
    </xf>
    <xf numFmtId="0" fontId="13" fillId="2" borderId="109" xfId="0" applyFont="1" applyFill="1" applyBorder="1" applyAlignment="1">
      <alignment horizontal="left"/>
    </xf>
    <xf numFmtId="0" fontId="40" fillId="2" borderId="109" xfId="0" applyFont="1" applyFill="1" applyBorder="1" applyAlignment="1">
      <alignment horizontal="left" vertical="top"/>
    </xf>
    <xf numFmtId="0" fontId="13" fillId="2" borderId="113" xfId="0" applyFont="1" applyFill="1" applyBorder="1" applyAlignment="1">
      <alignment vertical="top"/>
    </xf>
    <xf numFmtId="0" fontId="30" fillId="2" borderId="113" xfId="0" applyFont="1" applyFill="1" applyBorder="1" applyAlignment="1">
      <alignment wrapText="1"/>
    </xf>
    <xf numFmtId="44" fontId="13" fillId="7" borderId="109" xfId="0" applyNumberFormat="1" applyFont="1" applyFill="1" applyBorder="1" applyAlignment="1">
      <alignment horizontal="center"/>
    </xf>
    <xf numFmtId="166" fontId="13" fillId="7" borderId="109" xfId="0" applyNumberFormat="1" applyFont="1" applyFill="1" applyBorder="1" applyAlignment="1">
      <alignment horizontal="center"/>
    </xf>
    <xf numFmtId="8" fontId="13" fillId="7" borderId="109" xfId="0" applyNumberFormat="1" applyFont="1" applyFill="1" applyBorder="1"/>
    <xf numFmtId="0" fontId="30" fillId="2" borderId="69" xfId="0" applyFont="1" applyFill="1" applyBorder="1" applyAlignment="1">
      <alignment horizontal="right"/>
    </xf>
    <xf numFmtId="0" fontId="40" fillId="2" borderId="69" xfId="0" applyFont="1" applyFill="1" applyBorder="1" applyAlignment="1">
      <alignment horizontal="left" vertical="top"/>
    </xf>
    <xf numFmtId="0" fontId="58" fillId="7" borderId="69" xfId="0" applyFont="1" applyFill="1" applyBorder="1" applyAlignment="1">
      <alignment horizontal="center"/>
    </xf>
    <xf numFmtId="164" fontId="54" fillId="7" borderId="69" xfId="0" applyNumberFormat="1" applyFont="1" applyFill="1" applyBorder="1" applyAlignment="1">
      <alignment horizontal="center"/>
    </xf>
    <xf numFmtId="0" fontId="13" fillId="2" borderId="114" xfId="0" applyFont="1" applyFill="1" applyBorder="1" applyAlignment="1">
      <alignment vertical="top"/>
    </xf>
    <xf numFmtId="0" fontId="30" fillId="2" borderId="114" xfId="0" applyFont="1" applyFill="1" applyBorder="1" applyAlignment="1">
      <alignment wrapText="1"/>
    </xf>
    <xf numFmtId="3" fontId="30" fillId="2" borderId="69" xfId="0" applyNumberFormat="1" applyFont="1" applyFill="1" applyBorder="1" applyAlignment="1">
      <alignment horizontal="center"/>
    </xf>
    <xf numFmtId="44" fontId="13" fillId="7" borderId="69" xfId="0" applyNumberFormat="1" applyFont="1" applyFill="1" applyBorder="1" applyAlignment="1">
      <alignment horizontal="center"/>
    </xf>
    <xf numFmtId="166" fontId="13" fillId="7" borderId="69" xfId="0" applyNumberFormat="1" applyFont="1" applyFill="1" applyBorder="1" applyAlignment="1">
      <alignment horizontal="center"/>
    </xf>
    <xf numFmtId="8" fontId="13" fillId="7" borderId="69" xfId="0" applyNumberFormat="1" applyFont="1" applyFill="1" applyBorder="1"/>
    <xf numFmtId="0" fontId="13" fillId="2" borderId="21" xfId="0" applyFont="1" applyFill="1" applyBorder="1" applyAlignment="1">
      <alignment vertical="top" wrapText="1"/>
    </xf>
    <xf numFmtId="44" fontId="60" fillId="7" borderId="61" xfId="0" applyNumberFormat="1" applyFont="1" applyFill="1" applyBorder="1" applyAlignment="1">
      <alignment horizontal="center"/>
    </xf>
    <xf numFmtId="166" fontId="60" fillId="7" borderId="61" xfId="0" applyNumberFormat="1" applyFont="1" applyFill="1" applyBorder="1" applyAlignment="1">
      <alignment horizontal="center"/>
    </xf>
    <xf numFmtId="0" fontId="60" fillId="7" borderId="61" xfId="0" applyFont="1" applyFill="1" applyBorder="1"/>
    <xf numFmtId="0" fontId="13" fillId="2" borderId="57" xfId="0" applyFont="1" applyFill="1" applyBorder="1" applyAlignment="1">
      <alignment horizontal="left" wrapText="1"/>
    </xf>
    <xf numFmtId="0" fontId="30" fillId="2" borderId="61" xfId="0" applyFont="1" applyFill="1" applyBorder="1" applyAlignment="1">
      <alignment horizontal="left"/>
    </xf>
    <xf numFmtId="0" fontId="30" fillId="2" borderId="61" xfId="0" applyFont="1" applyFill="1" applyBorder="1" applyAlignment="1">
      <alignment vertical="top"/>
    </xf>
    <xf numFmtId="44" fontId="60" fillId="7" borderId="20" xfId="0" applyNumberFormat="1" applyFont="1" applyFill="1" applyBorder="1" applyAlignment="1">
      <alignment horizontal="center"/>
    </xf>
    <xf numFmtId="166" fontId="60" fillId="7" borderId="20" xfId="0" applyNumberFormat="1" applyFont="1" applyFill="1" applyBorder="1" applyAlignment="1">
      <alignment horizontal="center"/>
    </xf>
    <xf numFmtId="0" fontId="60" fillId="2" borderId="56" xfId="0" applyFont="1" applyFill="1" applyBorder="1" applyAlignment="1">
      <alignment wrapText="1"/>
    </xf>
    <xf numFmtId="0" fontId="30" fillId="2" borderId="61" xfId="0" applyFont="1" applyFill="1" applyBorder="1" applyAlignment="1">
      <alignment horizontal="left" wrapText="1"/>
    </xf>
    <xf numFmtId="2" fontId="13" fillId="7" borderId="9" xfId="0" applyNumberFormat="1" applyFont="1" applyFill="1" applyBorder="1" applyAlignment="1">
      <alignment horizontal="right"/>
    </xf>
    <xf numFmtId="0" fontId="17" fillId="2" borderId="66" xfId="0" applyFont="1" applyFill="1" applyBorder="1" applyAlignment="1">
      <alignment wrapText="1"/>
    </xf>
    <xf numFmtId="0" fontId="13" fillId="2" borderId="17" xfId="0" applyFont="1" applyFill="1" applyBorder="1" applyAlignment="1">
      <alignment horizontal="left"/>
    </xf>
    <xf numFmtId="2" fontId="13" fillId="7" borderId="17" xfId="0" applyNumberFormat="1" applyFont="1" applyFill="1" applyBorder="1" applyAlignment="1">
      <alignment horizontal="right"/>
    </xf>
    <xf numFmtId="2" fontId="13" fillId="7" borderId="115" xfId="0" applyNumberFormat="1" applyFont="1" applyFill="1" applyBorder="1" applyAlignment="1">
      <alignment horizontal="right"/>
    </xf>
    <xf numFmtId="44" fontId="69" fillId="15" borderId="9" xfId="0" applyNumberFormat="1" applyFont="1" applyFill="1" applyBorder="1" applyAlignment="1">
      <alignment horizontal="center"/>
    </xf>
    <xf numFmtId="0" fontId="30" fillId="2" borderId="17" xfId="0" applyFont="1" applyFill="1" applyBorder="1"/>
    <xf numFmtId="0" fontId="59" fillId="2" borderId="17" xfId="0" applyFont="1" applyFill="1" applyBorder="1" applyAlignment="1">
      <alignment vertical="top"/>
    </xf>
    <xf numFmtId="0" fontId="30" fillId="2" borderId="17" xfId="0" applyFont="1" applyFill="1" applyBorder="1" applyAlignment="1">
      <alignment horizontal="center" wrapText="1"/>
    </xf>
    <xf numFmtId="0" fontId="70" fillId="15" borderId="9" xfId="0" applyFont="1" applyFill="1" applyBorder="1"/>
    <xf numFmtId="0" fontId="40" fillId="2" borderId="79" xfId="0" applyFont="1" applyFill="1" applyBorder="1" applyAlignment="1">
      <alignment wrapText="1"/>
    </xf>
    <xf numFmtId="3" fontId="40" fillId="2" borderId="57" xfId="0" applyNumberFormat="1" applyFont="1" applyFill="1" applyBorder="1" applyAlignment="1">
      <alignment horizontal="center"/>
    </xf>
    <xf numFmtId="2" fontId="59" fillId="7" borderId="57" xfId="0" applyNumberFormat="1" applyFont="1" applyFill="1" applyBorder="1" applyAlignment="1">
      <alignment horizontal="right"/>
    </xf>
    <xf numFmtId="165" fontId="59" fillId="7" borderId="57" xfId="0" applyNumberFormat="1" applyFont="1" applyFill="1" applyBorder="1"/>
    <xf numFmtId="0" fontId="30" fillId="2" borderId="82" xfId="0" applyFont="1" applyFill="1" applyBorder="1" applyAlignment="1">
      <alignment wrapText="1"/>
    </xf>
    <xf numFmtId="2" fontId="13" fillId="7" borderId="61" xfId="0" applyNumberFormat="1" applyFont="1" applyFill="1" applyBorder="1" applyAlignment="1">
      <alignment horizontal="right"/>
    </xf>
    <xf numFmtId="0" fontId="30" fillId="2" borderId="116" xfId="0" applyFont="1" applyFill="1" applyBorder="1" applyAlignment="1">
      <alignment vertical="top" wrapText="1"/>
    </xf>
    <xf numFmtId="0" fontId="30" fillId="2" borderId="87" xfId="0" applyFont="1" applyFill="1" applyBorder="1" applyAlignment="1">
      <alignment horizontal="right" vertical="center"/>
    </xf>
    <xf numFmtId="0" fontId="30" fillId="2" borderId="87" xfId="0" applyFont="1" applyFill="1" applyBorder="1" applyAlignment="1">
      <alignment horizontal="left" vertical="center"/>
    </xf>
    <xf numFmtId="0" fontId="54" fillId="7" borderId="87" xfId="0" applyFont="1" applyFill="1" applyBorder="1" applyAlignment="1">
      <alignment horizontal="right" vertical="center"/>
    </xf>
    <xf numFmtId="0" fontId="54" fillId="7" borderId="87" xfId="0" applyFont="1" applyFill="1" applyBorder="1" applyAlignment="1">
      <alignment horizontal="center" vertical="center"/>
    </xf>
    <xf numFmtId="0" fontId="30" fillId="2" borderId="87" xfId="0" applyFont="1" applyFill="1" applyBorder="1" applyAlignment="1">
      <alignment horizontal="right" vertical="center"/>
    </xf>
    <xf numFmtId="165" fontId="30" fillId="7" borderId="17" xfId="0" applyNumberFormat="1" applyFont="1" applyFill="1" applyBorder="1" applyAlignment="1">
      <alignment vertical="center"/>
    </xf>
    <xf numFmtId="0" fontId="30" fillId="0" borderId="21" xfId="0" applyFont="1" applyBorder="1" applyAlignment="1">
      <alignment horizontal="right"/>
    </xf>
    <xf numFmtId="0" fontId="40" fillId="2" borderId="62" xfId="0" applyFont="1" applyFill="1" applyBorder="1" applyAlignment="1">
      <alignment horizontal="left" vertical="top"/>
    </xf>
    <xf numFmtId="0" fontId="30" fillId="2" borderId="62" xfId="0" applyFont="1" applyFill="1" applyBorder="1" applyAlignment="1">
      <alignment wrapText="1"/>
    </xf>
    <xf numFmtId="3" fontId="30" fillId="2" borderId="62" xfId="0" applyNumberFormat="1" applyFont="1" applyFill="1" applyBorder="1" applyAlignment="1">
      <alignment horizontal="center"/>
    </xf>
    <xf numFmtId="2" fontId="13" fillId="7" borderId="117" xfId="0" applyNumberFormat="1" applyFont="1" applyFill="1" applyBorder="1" applyAlignment="1">
      <alignment horizontal="right"/>
    </xf>
    <xf numFmtId="166" fontId="13" fillId="7" borderId="62" xfId="0" applyNumberFormat="1" applyFont="1" applyFill="1" applyBorder="1" applyAlignment="1">
      <alignment horizontal="center"/>
    </xf>
    <xf numFmtId="8" fontId="13" fillId="7" borderId="62" xfId="0" applyNumberFormat="1" applyFont="1" applyFill="1" applyBorder="1"/>
    <xf numFmtId="0" fontId="13" fillId="0" borderId="62" xfId="0" applyFont="1" applyBorder="1"/>
    <xf numFmtId="0" fontId="30" fillId="0" borderId="62" xfId="0" applyFont="1" applyBorder="1" applyAlignment="1">
      <alignment vertical="top" wrapText="1"/>
    </xf>
    <xf numFmtId="3" fontId="30" fillId="0" borderId="62" xfId="0" applyNumberFormat="1" applyFont="1" applyBorder="1" applyAlignment="1">
      <alignment horizontal="center"/>
    </xf>
    <xf numFmtId="0" fontId="13" fillId="0" borderId="62" xfId="0" applyFont="1" applyBorder="1" applyAlignment="1">
      <alignment horizontal="left"/>
    </xf>
    <xf numFmtId="0" fontId="30" fillId="0" borderId="21" xfId="0" applyFont="1" applyBorder="1" applyAlignment="1">
      <alignment vertical="top" wrapText="1"/>
    </xf>
    <xf numFmtId="0" fontId="13" fillId="0" borderId="21" xfId="0" applyFont="1" applyBorder="1" applyAlignment="1">
      <alignment horizontal="left"/>
    </xf>
    <xf numFmtId="0" fontId="13" fillId="2" borderId="61" xfId="0" applyFont="1" applyFill="1" applyBorder="1" applyAlignment="1">
      <alignment horizontal="left" vertical="top" wrapText="1"/>
    </xf>
    <xf numFmtId="0" fontId="71" fillId="2" borderId="61" xfId="0" applyFont="1" applyFill="1" applyBorder="1" applyAlignment="1">
      <alignment horizontal="left" vertical="top"/>
    </xf>
    <xf numFmtId="49" fontId="54" fillId="7" borderId="56" xfId="0" applyNumberFormat="1" applyFont="1" applyFill="1" applyBorder="1" applyAlignment="1">
      <alignment horizontal="center"/>
    </xf>
    <xf numFmtId="1" fontId="40" fillId="0" borderId="56" xfId="0" applyNumberFormat="1" applyFont="1" applyBorder="1" applyAlignment="1">
      <alignment horizontal="center"/>
    </xf>
    <xf numFmtId="2" fontId="13" fillId="7" borderId="56" xfId="0" applyNumberFormat="1" applyFont="1" applyFill="1" applyBorder="1" applyAlignment="1">
      <alignment horizontal="right"/>
    </xf>
    <xf numFmtId="164" fontId="56" fillId="7" borderId="70" xfId="0" applyNumberFormat="1" applyFont="1" applyFill="1" applyBorder="1" applyAlignment="1">
      <alignment horizontal="center"/>
    </xf>
    <xf numFmtId="1" fontId="40" fillId="0" borderId="62" xfId="0" applyNumberFormat="1" applyFont="1" applyBorder="1" applyAlignment="1">
      <alignment horizontal="center"/>
    </xf>
    <xf numFmtId="2" fontId="13" fillId="7" borderId="62" xfId="0" applyNumberFormat="1" applyFont="1" applyFill="1" applyBorder="1" applyAlignment="1">
      <alignment horizontal="right"/>
    </xf>
    <xf numFmtId="164" fontId="54" fillId="7" borderId="70" xfId="0" applyNumberFormat="1" applyFont="1" applyFill="1" applyBorder="1" applyAlignment="1">
      <alignment horizontal="center"/>
    </xf>
    <xf numFmtId="0" fontId="13" fillId="2" borderId="62" xfId="0" applyFont="1" applyFill="1" applyBorder="1"/>
    <xf numFmtId="1" fontId="30" fillId="2" borderId="62" xfId="0" applyNumberFormat="1" applyFont="1" applyFill="1" applyBorder="1" applyAlignment="1">
      <alignment horizontal="center"/>
    </xf>
    <xf numFmtId="49" fontId="54" fillId="7" borderId="62" xfId="0" applyNumberFormat="1" applyFont="1" applyFill="1" applyBorder="1" applyAlignment="1">
      <alignment horizontal="center"/>
    </xf>
    <xf numFmtId="1" fontId="30" fillId="2" borderId="21" xfId="0" applyNumberFormat="1" applyFont="1" applyFill="1" applyBorder="1" applyAlignment="1">
      <alignment horizontal="center"/>
    </xf>
    <xf numFmtId="2" fontId="13" fillId="7" borderId="21" xfId="0" applyNumberFormat="1" applyFont="1" applyFill="1" applyBorder="1" applyAlignment="1">
      <alignment horizontal="right"/>
    </xf>
    <xf numFmtId="0" fontId="40" fillId="2" borderId="68" xfId="0" applyFont="1" applyFill="1" applyBorder="1" applyAlignment="1">
      <alignment horizontal="left" vertical="center"/>
    </xf>
    <xf numFmtId="2" fontId="13" fillId="7" borderId="89" xfId="0" applyNumberFormat="1" applyFont="1" applyFill="1" applyBorder="1" applyAlignment="1">
      <alignment horizontal="right"/>
    </xf>
    <xf numFmtId="0" fontId="40" fillId="2" borderId="57" xfId="0" applyFont="1" applyFill="1" applyBorder="1" applyAlignment="1">
      <alignment horizontal="left" vertical="center"/>
    </xf>
    <xf numFmtId="0" fontId="30" fillId="2" borderId="57" xfId="0" applyFont="1" applyFill="1" applyBorder="1"/>
    <xf numFmtId="0" fontId="13" fillId="7" borderId="82" xfId="0" applyFont="1" applyFill="1" applyBorder="1"/>
    <xf numFmtId="49" fontId="52" fillId="7" borderId="20" xfId="0" applyNumberFormat="1" applyFont="1" applyFill="1" applyBorder="1" applyAlignment="1">
      <alignment horizontal="center"/>
    </xf>
    <xf numFmtId="0" fontId="72" fillId="2" borderId="20" xfId="0" applyFont="1" applyFill="1" applyBorder="1" applyAlignment="1">
      <alignment vertical="top"/>
    </xf>
    <xf numFmtId="16" fontId="58" fillId="7" borderId="57" xfId="0" applyNumberFormat="1" applyFont="1" applyFill="1" applyBorder="1" applyAlignment="1">
      <alignment horizontal="center"/>
    </xf>
    <xf numFmtId="0" fontId="71" fillId="2" borderId="20" xfId="0" applyFont="1" applyFill="1" applyBorder="1" applyAlignment="1">
      <alignment horizontal="left" vertical="top"/>
    </xf>
    <xf numFmtId="0" fontId="66" fillId="7" borderId="20" xfId="0" applyFont="1" applyFill="1" applyBorder="1" applyAlignment="1">
      <alignment horizontal="center"/>
    </xf>
    <xf numFmtId="0" fontId="30" fillId="0" borderId="62" xfId="0" applyFont="1" applyBorder="1" applyAlignment="1">
      <alignment horizontal="right"/>
    </xf>
    <xf numFmtId="44" fontId="13" fillId="7" borderId="66" xfId="0" applyNumberFormat="1" applyFont="1" applyFill="1" applyBorder="1"/>
    <xf numFmtId="164" fontId="54" fillId="7" borderId="17" xfId="0" applyNumberFormat="1" applyFont="1" applyFill="1" applyBorder="1" applyAlignment="1">
      <alignment horizontal="center"/>
    </xf>
    <xf numFmtId="44" fontId="13" fillId="7" borderId="17" xfId="0" applyNumberFormat="1" applyFont="1" applyFill="1" applyBorder="1"/>
    <xf numFmtId="0" fontId="30" fillId="3" borderId="56" xfId="0" applyFont="1" applyFill="1" applyBorder="1" applyAlignment="1">
      <alignment vertical="top" wrapText="1"/>
    </xf>
    <xf numFmtId="0" fontId="13" fillId="3" borderId="56" xfId="0" applyFont="1" applyFill="1" applyBorder="1"/>
    <xf numFmtId="0" fontId="40" fillId="3" borderId="56" xfId="0" applyFont="1" applyFill="1" applyBorder="1" applyAlignment="1">
      <alignment horizontal="left" vertical="top"/>
    </xf>
    <xf numFmtId="164" fontId="54" fillId="7" borderId="56" xfId="0" applyNumberFormat="1" applyFont="1" applyFill="1" applyBorder="1" applyAlignment="1">
      <alignment horizontal="center"/>
    </xf>
    <xf numFmtId="0" fontId="13" fillId="3" borderId="56" xfId="0" applyFont="1" applyFill="1" applyBorder="1" applyAlignment="1">
      <alignment vertical="top"/>
    </xf>
    <xf numFmtId="0" fontId="30" fillId="3" borderId="56" xfId="0" applyFont="1" applyFill="1" applyBorder="1" applyAlignment="1">
      <alignment wrapText="1"/>
    </xf>
    <xf numFmtId="3" fontId="30" fillId="3" borderId="56" xfId="0" applyNumberFormat="1" applyFont="1" applyFill="1" applyBorder="1" applyAlignment="1">
      <alignment horizontal="center"/>
    </xf>
    <xf numFmtId="44" fontId="13" fillId="7" borderId="56" xfId="0" applyNumberFormat="1" applyFont="1" applyFill="1" applyBorder="1"/>
    <xf numFmtId="0" fontId="13" fillId="2" borderId="17" xfId="0" applyFont="1" applyFill="1" applyBorder="1" applyAlignment="1">
      <alignment wrapText="1"/>
    </xf>
    <xf numFmtId="164" fontId="54" fillId="7" borderId="62" xfId="0" applyNumberFormat="1" applyFont="1" applyFill="1" applyBorder="1" applyAlignment="1">
      <alignment horizontal="center"/>
    </xf>
    <xf numFmtId="44" fontId="13" fillId="7" borderId="62" xfId="0" applyNumberFormat="1" applyFont="1" applyFill="1" applyBorder="1"/>
    <xf numFmtId="166" fontId="13" fillId="7" borderId="21" xfId="0" applyNumberFormat="1" applyFont="1" applyFill="1" applyBorder="1" applyAlignment="1">
      <alignment horizontal="center"/>
    </xf>
    <xf numFmtId="44" fontId="13" fillId="7" borderId="21" xfId="0" applyNumberFormat="1" applyFont="1" applyFill="1" applyBorder="1"/>
    <xf numFmtId="44" fontId="13" fillId="7" borderId="68" xfId="0" applyNumberFormat="1" applyFont="1" applyFill="1" applyBorder="1"/>
    <xf numFmtId="0" fontId="30" fillId="0" borderId="17" xfId="0" applyFont="1" applyBorder="1" applyAlignment="1">
      <alignment horizontal="left" vertical="center"/>
    </xf>
    <xf numFmtId="0" fontId="73" fillId="2" borderId="17" xfId="0" applyFont="1" applyFill="1" applyBorder="1" applyAlignment="1">
      <alignment wrapText="1"/>
    </xf>
    <xf numFmtId="0" fontId="54" fillId="7" borderId="17" xfId="0" applyFont="1" applyFill="1" applyBorder="1" applyAlignment="1">
      <alignment horizontal="right" vertical="center"/>
    </xf>
    <xf numFmtId="0" fontId="30" fillId="0" borderId="17" xfId="0" applyFont="1" applyBorder="1" applyAlignment="1">
      <alignment horizontal="right" vertical="center"/>
    </xf>
    <xf numFmtId="0" fontId="30" fillId="0" borderId="17" xfId="0" applyFont="1" applyBorder="1" applyAlignment="1">
      <alignment horizontal="center" vertical="center"/>
    </xf>
    <xf numFmtId="44" fontId="30" fillId="7" borderId="17" xfId="0" applyNumberFormat="1" applyFont="1" applyFill="1" applyBorder="1" applyAlignment="1">
      <alignment vertical="center"/>
    </xf>
    <xf numFmtId="0" fontId="13" fillId="0" borderId="0" xfId="0" applyFont="1"/>
    <xf numFmtId="0" fontId="23" fillId="0" borderId="0" xfId="0" applyFont="1" applyAlignment="1">
      <alignment horizontal="center"/>
    </xf>
    <xf numFmtId="0" fontId="52" fillId="0" borderId="0" xfId="0" applyFont="1"/>
    <xf numFmtId="0" fontId="54" fillId="2" borderId="42" xfId="0" applyFont="1" applyFill="1" applyBorder="1" applyAlignment="1">
      <alignment wrapText="1"/>
    </xf>
    <xf numFmtId="0" fontId="54" fillId="2" borderId="42" xfId="0" applyFont="1" applyFill="1" applyBorder="1" applyAlignment="1">
      <alignment horizontal="left" wrapText="1"/>
    </xf>
    <xf numFmtId="164" fontId="54" fillId="2" borderId="42" xfId="0" applyNumberFormat="1" applyFont="1" applyFill="1" applyBorder="1" applyAlignment="1">
      <alignment horizontal="center" wrapText="1"/>
    </xf>
    <xf numFmtId="2" fontId="54" fillId="2" borderId="42" xfId="0" applyNumberFormat="1" applyFont="1" applyFill="1" applyBorder="1"/>
    <xf numFmtId="0" fontId="18" fillId="0" borderId="0" xfId="0" applyFont="1"/>
    <xf numFmtId="0" fontId="13" fillId="2" borderId="42" xfId="0" applyFont="1" applyFill="1" applyBorder="1" applyAlignment="1">
      <alignment horizontal="left"/>
    </xf>
    <xf numFmtId="0" fontId="30" fillId="2" borderId="42" xfId="0" applyFont="1" applyFill="1" applyBorder="1" applyAlignment="1">
      <alignment horizontal="left"/>
    </xf>
    <xf numFmtId="164" fontId="54" fillId="2" borderId="42" xfId="0" applyNumberFormat="1" applyFont="1" applyFill="1" applyBorder="1" applyAlignment="1">
      <alignment horizontal="center"/>
    </xf>
    <xf numFmtId="0" fontId="30" fillId="2" borderId="42" xfId="0" applyFont="1" applyFill="1" applyBorder="1"/>
    <xf numFmtId="2" fontId="13" fillId="2" borderId="42" xfId="0" applyNumberFormat="1" applyFont="1" applyFill="1" applyBorder="1"/>
    <xf numFmtId="0" fontId="75" fillId="0" borderId="0" xfId="0" applyFont="1"/>
    <xf numFmtId="170" fontId="59" fillId="2" borderId="42" xfId="0" applyNumberFormat="1" applyFont="1" applyFill="1" applyBorder="1" applyAlignment="1">
      <alignment horizontal="left"/>
    </xf>
    <xf numFmtId="171" fontId="13" fillId="2" borderId="42" xfId="0" applyNumberFormat="1" applyFont="1" applyFill="1" applyBorder="1" applyAlignment="1">
      <alignment horizontal="left"/>
    </xf>
    <xf numFmtId="0" fontId="59" fillId="2" borderId="42" xfId="0" applyFont="1" applyFill="1" applyBorder="1" applyAlignment="1">
      <alignment horizontal="left"/>
    </xf>
    <xf numFmtId="2" fontId="30" fillId="2" borderId="42" xfId="0" applyNumberFormat="1" applyFont="1" applyFill="1" applyBorder="1"/>
    <xf numFmtId="0" fontId="30" fillId="0" borderId="0" xfId="0" applyFont="1"/>
    <xf numFmtId="0" fontId="59" fillId="2" borderId="42" xfId="0" applyFont="1" applyFill="1" applyBorder="1" applyAlignment="1">
      <alignment horizontal="left"/>
    </xf>
    <xf numFmtId="0" fontId="59" fillId="2" borderId="32" xfId="0" applyFont="1" applyFill="1" applyBorder="1" applyAlignment="1">
      <alignment horizontal="left"/>
    </xf>
    <xf numFmtId="0" fontId="40" fillId="2" borderId="32" xfId="0" applyFont="1" applyFill="1" applyBorder="1" applyAlignment="1">
      <alignment horizontal="left"/>
    </xf>
    <xf numFmtId="164" fontId="76" fillId="2" borderId="32" xfId="0" applyNumberFormat="1" applyFont="1" applyFill="1" applyBorder="1" applyAlignment="1">
      <alignment horizontal="center"/>
    </xf>
    <xf numFmtId="0" fontId="77" fillId="2" borderId="32" xfId="0" applyFont="1" applyFill="1" applyBorder="1" applyAlignment="1"/>
    <xf numFmtId="1" fontId="77" fillId="2" borderId="32" xfId="0" applyNumberFormat="1" applyFont="1" applyFill="1" applyBorder="1" applyAlignment="1">
      <alignment horizontal="center"/>
    </xf>
    <xf numFmtId="2" fontId="52" fillId="2" borderId="42" xfId="0" applyNumberFormat="1" applyFont="1" applyFill="1" applyBorder="1"/>
    <xf numFmtId="2" fontId="78" fillId="2" borderId="32" xfId="0" applyNumberFormat="1" applyFont="1" applyFill="1" applyBorder="1" applyAlignment="1">
      <alignment horizontal="right"/>
    </xf>
    <xf numFmtId="0" fontId="13" fillId="2" borderId="42" xfId="0" applyFont="1" applyFill="1" applyBorder="1" applyAlignment="1">
      <alignment horizontal="left"/>
    </xf>
    <xf numFmtId="0" fontId="13" fillId="2" borderId="32" xfId="0" applyFont="1" applyFill="1" applyBorder="1" applyAlignment="1">
      <alignment horizontal="left"/>
    </xf>
    <xf numFmtId="0" fontId="30" fillId="2" borderId="32" xfId="0" applyFont="1" applyFill="1" applyBorder="1" applyAlignment="1">
      <alignment horizontal="left"/>
    </xf>
    <xf numFmtId="49" fontId="79" fillId="2" borderId="32" xfId="0" applyNumberFormat="1" applyFont="1" applyFill="1" applyBorder="1" applyAlignment="1">
      <alignment horizontal="center"/>
    </xf>
    <xf numFmtId="0" fontId="80" fillId="2" borderId="32" xfId="0" applyFont="1" applyFill="1" applyBorder="1" applyAlignment="1"/>
    <xf numFmtId="3" fontId="80" fillId="2" borderId="32" xfId="0" applyNumberFormat="1" applyFont="1" applyFill="1" applyBorder="1" applyAlignment="1">
      <alignment horizontal="center"/>
    </xf>
    <xf numFmtId="165" fontId="81" fillId="2" borderId="32" xfId="0" applyNumberFormat="1" applyFont="1" applyFill="1" applyBorder="1" applyAlignment="1">
      <alignment horizontal="right"/>
    </xf>
    <xf numFmtId="0" fontId="59" fillId="2" borderId="122" xfId="0" applyFont="1" applyFill="1" applyBorder="1" applyAlignment="1">
      <alignment horizontal="left"/>
    </xf>
    <xf numFmtId="0" fontId="59" fillId="2" borderId="45" xfId="0" applyFont="1" applyFill="1" applyBorder="1" applyAlignment="1">
      <alignment horizontal="left"/>
    </xf>
    <xf numFmtId="0" fontId="40" fillId="2" borderId="45" xfId="0" applyFont="1" applyFill="1" applyBorder="1" applyAlignment="1">
      <alignment horizontal="left"/>
    </xf>
    <xf numFmtId="164" fontId="76" fillId="2" borderId="45" xfId="0" applyNumberFormat="1" applyFont="1" applyFill="1" applyBorder="1" applyAlignment="1">
      <alignment horizontal="center"/>
    </xf>
    <xf numFmtId="0" fontId="77" fillId="2" borderId="45" xfId="0" applyFont="1" applyFill="1" applyBorder="1" applyAlignment="1"/>
    <xf numFmtId="2" fontId="78" fillId="2" borderId="45" xfId="0" applyNumberFormat="1" applyFont="1" applyFill="1" applyBorder="1" applyAlignment="1">
      <alignment horizontal="right"/>
    </xf>
    <xf numFmtId="2" fontId="13" fillId="2" borderId="45" xfId="0" applyNumberFormat="1" applyFont="1" applyFill="1" applyBorder="1"/>
    <xf numFmtId="1" fontId="77" fillId="2" borderId="45" xfId="0" applyNumberFormat="1" applyFont="1" applyFill="1" applyBorder="1" applyAlignment="1">
      <alignment horizontal="center"/>
    </xf>
    <xf numFmtId="170" fontId="60" fillId="2" borderId="42" xfId="0" applyNumberFormat="1" applyFont="1" applyFill="1" applyBorder="1" applyAlignment="1">
      <alignment horizontal="left"/>
    </xf>
    <xf numFmtId="0" fontId="60" fillId="2" borderId="42" xfId="0" applyFont="1" applyFill="1" applyBorder="1" applyAlignment="1">
      <alignment horizontal="left"/>
    </xf>
    <xf numFmtId="0" fontId="17" fillId="2" borderId="42" xfId="0" applyFont="1" applyFill="1" applyBorder="1" applyAlignment="1">
      <alignment horizontal="left"/>
    </xf>
    <xf numFmtId="164" fontId="58" fillId="2" borderId="42" xfId="0" applyNumberFormat="1" applyFont="1" applyFill="1" applyBorder="1" applyAlignment="1">
      <alignment horizontal="center"/>
    </xf>
    <xf numFmtId="0" fontId="17" fillId="2" borderId="42" xfId="0" applyFont="1" applyFill="1" applyBorder="1"/>
    <xf numFmtId="164" fontId="13" fillId="2" borderId="42" xfId="0" applyNumberFormat="1" applyFont="1" applyFill="1" applyBorder="1" applyAlignment="1">
      <alignment horizontal="left"/>
    </xf>
    <xf numFmtId="0" fontId="13" fillId="2" borderId="42" xfId="0" applyFont="1" applyFill="1" applyBorder="1" applyAlignment="1">
      <alignment horizontal="left"/>
    </xf>
    <xf numFmtId="0" fontId="13" fillId="2" borderId="32" xfId="0" applyFont="1" applyFill="1" applyBorder="1" applyAlignment="1">
      <alignment horizontal="left"/>
    </xf>
    <xf numFmtId="0" fontId="30" fillId="2" borderId="32" xfId="0" applyFont="1" applyFill="1" applyBorder="1" applyAlignment="1">
      <alignment horizontal="left"/>
    </xf>
    <xf numFmtId="0" fontId="80" fillId="2" borderId="32" xfId="0" applyFont="1" applyFill="1" applyBorder="1" applyAlignment="1"/>
    <xf numFmtId="0" fontId="13" fillId="2" borderId="122" xfId="0" applyFont="1" applyFill="1" applyBorder="1" applyAlignment="1">
      <alignment horizontal="left"/>
    </xf>
    <xf numFmtId="0" fontId="13" fillId="2" borderId="45" xfId="0" applyFont="1" applyFill="1" applyBorder="1" applyAlignment="1">
      <alignment horizontal="left"/>
    </xf>
    <xf numFmtId="0" fontId="30" fillId="2" borderId="45" xfId="0" applyFont="1" applyFill="1" applyBorder="1" applyAlignment="1">
      <alignment horizontal="left"/>
    </xf>
    <xf numFmtId="49" fontId="79" fillId="2" borderId="45" xfId="0" applyNumberFormat="1" applyFont="1" applyFill="1" applyBorder="1" applyAlignment="1">
      <alignment horizontal="center"/>
    </xf>
    <xf numFmtId="0" fontId="80" fillId="2" borderId="45" xfId="0" applyFont="1" applyFill="1" applyBorder="1" applyAlignment="1"/>
    <xf numFmtId="3" fontId="80" fillId="2" borderId="45" xfId="0" applyNumberFormat="1" applyFont="1" applyFill="1" applyBorder="1" applyAlignment="1">
      <alignment horizontal="center"/>
    </xf>
    <xf numFmtId="164" fontId="52" fillId="0" borderId="0" xfId="0" applyNumberFormat="1" applyFont="1" applyAlignment="1">
      <alignment horizontal="left"/>
    </xf>
    <xf numFmtId="164" fontId="52" fillId="0" borderId="0" xfId="0" applyNumberFormat="1" applyFont="1" applyAlignment="1">
      <alignment horizontal="center"/>
    </xf>
    <xf numFmtId="2" fontId="52" fillId="0" borderId="0" xfId="0" applyNumberFormat="1" applyFont="1"/>
    <xf numFmtId="0" fontId="52" fillId="0" borderId="0" xfId="0" applyFont="1" applyAlignment="1">
      <alignment horizontal="left"/>
    </xf>
    <xf numFmtId="0" fontId="0" fillId="0" borderId="0" xfId="0" applyFont="1"/>
    <xf numFmtId="0" fontId="23" fillId="0" borderId="0" xfId="0" applyFont="1" applyAlignment="1">
      <alignment horizontal="left"/>
    </xf>
    <xf numFmtId="164" fontId="23" fillId="0" borderId="0" xfId="0" applyNumberFormat="1" applyFont="1" applyAlignment="1">
      <alignment horizontal="center"/>
    </xf>
    <xf numFmtId="2" fontId="23" fillId="0" borderId="0" xfId="0" applyNumberFormat="1" applyFont="1"/>
    <xf numFmtId="0" fontId="0" fillId="0" borderId="0" xfId="0" applyFont="1" applyAlignment="1">
      <alignment horizontal="left"/>
    </xf>
    <xf numFmtId="0" fontId="0" fillId="0" borderId="0" xfId="0" applyFont="1" applyAlignment="1">
      <alignment horizontal="center"/>
    </xf>
    <xf numFmtId="0" fontId="17" fillId="7" borderId="57" xfId="0" applyFont="1" applyFill="1" applyBorder="1" applyAlignment="1">
      <alignment horizontal="center" vertical="top"/>
    </xf>
    <xf numFmtId="49" fontId="54" fillId="7" borderId="67" xfId="0" applyNumberFormat="1" applyFont="1" applyFill="1" applyBorder="1" applyAlignment="1">
      <alignment horizontal="center" vertical="top"/>
    </xf>
    <xf numFmtId="0" fontId="13" fillId="0" borderId="70" xfId="0" applyFont="1" applyBorder="1" applyAlignment="1">
      <alignment vertical="top"/>
    </xf>
    <xf numFmtId="2" fontId="17" fillId="7" borderId="17" xfId="0" applyNumberFormat="1" applyFont="1" applyFill="1" applyBorder="1" applyAlignment="1">
      <alignment horizontal="center" vertical="top" wrapText="1"/>
    </xf>
    <xf numFmtId="0" fontId="88" fillId="0" borderId="0" xfId="0" applyFont="1" applyAlignment="1">
      <alignment horizontal="center" wrapText="1"/>
    </xf>
    <xf numFmtId="0" fontId="88" fillId="0" borderId="0" xfId="0" applyFont="1" applyAlignment="1">
      <alignment vertical="top" wrapText="1"/>
    </xf>
    <xf numFmtId="0" fontId="88" fillId="0" borderId="0" xfId="0" applyFont="1"/>
    <xf numFmtId="0" fontId="88" fillId="0" borderId="0" xfId="0" applyFont="1" applyAlignment="1"/>
    <xf numFmtId="0" fontId="1" fillId="0" borderId="0" xfId="0" applyFont="1" applyAlignment="1"/>
    <xf numFmtId="0" fontId="86" fillId="0" borderId="0" xfId="0" applyFont="1" applyAlignment="1"/>
    <xf numFmtId="0" fontId="87" fillId="0" borderId="0" xfId="0" applyFont="1"/>
    <xf numFmtId="0" fontId="87" fillId="0" borderId="0" xfId="0" applyFont="1" applyAlignment="1"/>
    <xf numFmtId="1" fontId="90" fillId="2" borderId="42" xfId="0" applyNumberFormat="1" applyFont="1" applyFill="1" applyBorder="1" applyAlignment="1">
      <alignment horizontal="center" wrapText="1"/>
    </xf>
    <xf numFmtId="1" fontId="89" fillId="2" borderId="42" xfId="0" applyNumberFormat="1" applyFont="1" applyFill="1" applyBorder="1" applyAlignment="1">
      <alignment horizontal="center"/>
    </xf>
    <xf numFmtId="1" fontId="91" fillId="2" borderId="32" xfId="0" applyNumberFormat="1" applyFont="1" applyFill="1" applyBorder="1" applyAlignment="1">
      <alignment horizontal="center"/>
    </xf>
    <xf numFmtId="1" fontId="91" fillId="2" borderId="45" xfId="0" applyNumberFormat="1" applyFont="1" applyFill="1" applyBorder="1" applyAlignment="1">
      <alignment horizontal="center"/>
    </xf>
    <xf numFmtId="3" fontId="89" fillId="2" borderId="32" xfId="0" applyNumberFormat="1" applyFont="1" applyFill="1" applyBorder="1" applyAlignment="1">
      <alignment horizontal="center"/>
    </xf>
    <xf numFmtId="3" fontId="89" fillId="2" borderId="45" xfId="0" applyNumberFormat="1" applyFont="1" applyFill="1" applyBorder="1" applyAlignment="1">
      <alignment horizontal="center"/>
    </xf>
    <xf numFmtId="1" fontId="90" fillId="0" borderId="0" xfId="0" applyNumberFormat="1" applyFont="1" applyAlignment="1">
      <alignment horizontal="center"/>
    </xf>
    <xf numFmtId="1" fontId="92" fillId="0" borderId="0" xfId="0" applyNumberFormat="1" applyFont="1" applyAlignment="1">
      <alignment horizontal="center"/>
    </xf>
    <xf numFmtId="0" fontId="88" fillId="2" borderId="9" xfId="0" applyFont="1" applyFill="1" applyBorder="1" applyAlignment="1">
      <alignment horizontal="center" wrapText="1"/>
    </xf>
    <xf numFmtId="0" fontId="88" fillId="2" borderId="9" xfId="0" applyFont="1" applyFill="1" applyBorder="1" applyAlignment="1">
      <alignment vertical="top" wrapText="1"/>
    </xf>
    <xf numFmtId="0" fontId="88" fillId="2" borderId="9" xfId="0" applyFont="1" applyFill="1" applyBorder="1" applyAlignment="1"/>
    <xf numFmtId="0" fontId="88" fillId="2" borderId="9" xfId="0" applyFont="1" applyFill="1" applyBorder="1"/>
    <xf numFmtId="0" fontId="88" fillId="2" borderId="1" xfId="0" applyFont="1" applyFill="1" applyBorder="1" applyAlignment="1"/>
    <xf numFmtId="0" fontId="88" fillId="2" borderId="1" xfId="0" applyFont="1" applyFill="1" applyBorder="1"/>
    <xf numFmtId="0" fontId="87" fillId="2" borderId="9" xfId="0" applyFont="1" applyFill="1" applyBorder="1"/>
    <xf numFmtId="0" fontId="93" fillId="0" borderId="0" xfId="0" applyFont="1"/>
    <xf numFmtId="0" fontId="10" fillId="0" borderId="0" xfId="0" applyFont="1" applyAlignment="1">
      <alignment horizontal="right"/>
    </xf>
    <xf numFmtId="0" fontId="0" fillId="0" borderId="0" xfId="0" applyFont="1" applyAlignment="1"/>
    <xf numFmtId="165" fontId="10" fillId="2" borderId="18" xfId="0" applyNumberFormat="1" applyFont="1" applyFill="1" applyBorder="1"/>
    <xf numFmtId="0" fontId="4" fillId="0" borderId="19" xfId="0" applyFont="1" applyBorder="1"/>
    <xf numFmtId="0" fontId="8" fillId="0" borderId="0" xfId="0" applyFont="1" applyAlignment="1">
      <alignment horizontal="right" wrapText="1"/>
    </xf>
    <xf numFmtId="0" fontId="26" fillId="2" borderId="1" xfId="0" applyFont="1" applyFill="1" applyBorder="1" applyAlignment="1">
      <alignment horizontal="right" vertical="center"/>
    </xf>
    <xf numFmtId="0" fontId="4" fillId="0" borderId="2" xfId="0" applyFont="1" applyBorder="1"/>
    <xf numFmtId="0" fontId="26" fillId="2" borderId="22" xfId="0" applyFont="1" applyFill="1" applyBorder="1" applyAlignment="1">
      <alignment horizontal="right" vertical="center"/>
    </xf>
    <xf numFmtId="0" fontId="4" fillId="0" borderId="23" xfId="0" applyFont="1" applyBorder="1"/>
    <xf numFmtId="0" fontId="28" fillId="0" borderId="27" xfId="0" applyFont="1" applyBorder="1" applyAlignment="1">
      <alignment horizontal="left" wrapText="1"/>
    </xf>
    <xf numFmtId="0" fontId="4" fillId="0" borderId="27" xfId="0" applyFont="1" applyBorder="1"/>
    <xf numFmtId="0" fontId="4" fillId="0" borderId="16" xfId="0" applyFont="1" applyBorder="1"/>
    <xf numFmtId="0" fontId="10" fillId="0" borderId="0" xfId="0" quotePrefix="1" applyFont="1" applyAlignment="1">
      <alignment horizontal="right"/>
    </xf>
    <xf numFmtId="165" fontId="9" fillId="2" borderId="15" xfId="0" applyNumberFormat="1" applyFont="1" applyFill="1" applyBorder="1"/>
    <xf numFmtId="165" fontId="9" fillId="2" borderId="11" xfId="0" applyNumberFormat="1" applyFont="1" applyFill="1" applyBorder="1"/>
    <xf numFmtId="0" fontId="4" fillId="0" borderId="12" xfId="0" applyFont="1" applyBorder="1"/>
    <xf numFmtId="165" fontId="9" fillId="2" borderId="18" xfId="0" applyNumberFormat="1" applyFont="1" applyFill="1" applyBorder="1"/>
    <xf numFmtId="0" fontId="10" fillId="2" borderId="11" xfId="0" applyFont="1" applyFill="1" applyBorder="1" applyAlignment="1">
      <alignment horizontal="center" wrapText="1"/>
    </xf>
    <xf numFmtId="0" fontId="10" fillId="0" borderId="0" xfId="0" applyFont="1" applyAlignment="1">
      <alignment horizontal="right" wrapText="1"/>
    </xf>
    <xf numFmtId="0" fontId="28" fillId="0" borderId="0" xfId="0" applyFont="1" applyAlignment="1">
      <alignment horizontal="right" vertical="center" wrapText="1"/>
    </xf>
    <xf numFmtId="0" fontId="2" fillId="0" borderId="0" xfId="0" applyFont="1" applyAlignment="1">
      <alignment horizontal="center"/>
    </xf>
    <xf numFmtId="0" fontId="3" fillId="0" borderId="0" xfId="0" applyFont="1" applyAlignment="1">
      <alignment horizontal="center"/>
    </xf>
    <xf numFmtId="0" fontId="3" fillId="2" borderId="1" xfId="0" applyFont="1" applyFill="1" applyBorder="1" applyAlignment="1">
      <alignment horizontal="center"/>
    </xf>
    <xf numFmtId="0" fontId="5" fillId="3" borderId="0" xfId="0" applyFont="1" applyFill="1" applyAlignment="1">
      <alignment horizontal="left"/>
    </xf>
    <xf numFmtId="0" fontId="8" fillId="0" borderId="0" xfId="0" applyFont="1" applyAlignment="1">
      <alignment horizontal="center"/>
    </xf>
    <xf numFmtId="0" fontId="7" fillId="0" borderId="0" xfId="0" applyFont="1" applyAlignment="1">
      <alignment horizontal="right"/>
    </xf>
    <xf numFmtId="0" fontId="10" fillId="0" borderId="4" xfId="0" applyFont="1" applyBorder="1" applyAlignment="1">
      <alignment horizontal="center"/>
    </xf>
    <xf numFmtId="0" fontId="4" fillId="0" borderId="4" xfId="0" applyFont="1" applyBorder="1"/>
    <xf numFmtId="0" fontId="4" fillId="0" borderId="5" xfId="0" applyFont="1" applyBorder="1"/>
    <xf numFmtId="0" fontId="11" fillId="0" borderId="6" xfId="0" applyFont="1" applyBorder="1" applyAlignment="1">
      <alignment horizontal="center"/>
    </xf>
    <xf numFmtId="0" fontId="25" fillId="0" borderId="27" xfId="0" applyFont="1" applyBorder="1"/>
    <xf numFmtId="0" fontId="26" fillId="0" borderId="0" xfId="0" applyFont="1" applyAlignment="1">
      <alignment horizontal="right" vertical="center" wrapText="1"/>
    </xf>
    <xf numFmtId="0" fontId="27" fillId="2" borderId="28" xfId="0" applyFont="1" applyFill="1" applyBorder="1" applyAlignment="1">
      <alignment horizontal="left"/>
    </xf>
    <xf numFmtId="0" fontId="28" fillId="0" borderId="27" xfId="0" applyFont="1" applyBorder="1" applyAlignment="1">
      <alignment wrapText="1"/>
    </xf>
    <xf numFmtId="164" fontId="16" fillId="2" borderId="22" xfId="0" applyNumberFormat="1" applyFont="1" applyFill="1" applyBorder="1" applyAlignment="1">
      <alignment horizontal="left" vertical="top"/>
    </xf>
    <xf numFmtId="0" fontId="24" fillId="0" borderId="0" xfId="0" applyFont="1" applyAlignment="1">
      <alignment wrapText="1"/>
    </xf>
    <xf numFmtId="0" fontId="4" fillId="0" borderId="24" xfId="0" applyFont="1" applyBorder="1"/>
    <xf numFmtId="0" fontId="8" fillId="0" borderId="0" xfId="0" applyFont="1" applyAlignment="1">
      <alignment horizontal="left" wrapText="1"/>
    </xf>
    <xf numFmtId="0" fontId="25" fillId="0" borderId="25" xfId="0" applyFont="1" applyBorder="1"/>
    <xf numFmtId="0" fontId="4" fillId="0" borderId="25" xfId="0" applyFont="1" applyBorder="1"/>
    <xf numFmtId="0" fontId="4" fillId="0" borderId="26" xfId="0" applyFont="1" applyBorder="1"/>
    <xf numFmtId="0" fontId="35" fillId="0" borderId="0" xfId="0" applyFont="1" applyAlignment="1">
      <alignment horizontal="center"/>
    </xf>
    <xf numFmtId="0" fontId="35" fillId="0" borderId="0" xfId="0" applyFont="1" applyAlignment="1">
      <alignment wrapText="1"/>
    </xf>
    <xf numFmtId="0" fontId="36" fillId="0" borderId="0" xfId="0" applyFont="1" applyAlignment="1">
      <alignment horizontal="left"/>
    </xf>
    <xf numFmtId="0" fontId="36" fillId="0" borderId="0" xfId="0" applyFont="1" applyAlignment="1">
      <alignment horizontal="left" wrapText="1"/>
    </xf>
    <xf numFmtId="165" fontId="35" fillId="7" borderId="30" xfId="0" applyNumberFormat="1" applyFont="1" applyFill="1" applyBorder="1"/>
    <xf numFmtId="0" fontId="4" fillId="0" borderId="31" xfId="0" applyFont="1" applyBorder="1"/>
    <xf numFmtId="0" fontId="4" fillId="0" borderId="32" xfId="0" applyFont="1" applyBorder="1"/>
    <xf numFmtId="165" fontId="35" fillId="0" borderId="43" xfId="0" applyNumberFormat="1" applyFont="1" applyBorder="1" applyAlignment="1">
      <alignment horizontal="right"/>
    </xf>
    <xf numFmtId="165" fontId="35" fillId="7" borderId="41" xfId="0" applyNumberFormat="1" applyFont="1" applyFill="1" applyBorder="1"/>
    <xf numFmtId="0" fontId="4" fillId="0" borderId="34" xfId="0" applyFont="1" applyBorder="1"/>
    <xf numFmtId="0" fontId="4" fillId="0" borderId="35" xfId="0" applyFont="1" applyBorder="1"/>
    <xf numFmtId="165" fontId="35" fillId="0" borderId="40" xfId="0" applyNumberFormat="1" applyFont="1" applyBorder="1" applyAlignment="1">
      <alignment horizontal="right"/>
    </xf>
    <xf numFmtId="0" fontId="36" fillId="2" borderId="30" xfId="0" applyFont="1" applyFill="1" applyBorder="1" applyAlignment="1">
      <alignment horizontal="center"/>
    </xf>
    <xf numFmtId="0" fontId="23" fillId="0" borderId="0" xfId="0" applyFont="1"/>
    <xf numFmtId="165" fontId="35" fillId="5" borderId="50" xfId="0" applyNumberFormat="1" applyFont="1" applyFill="1" applyBorder="1"/>
    <xf numFmtId="0" fontId="4" fillId="0" borderId="51" xfId="0" applyFont="1" applyBorder="1"/>
    <xf numFmtId="0" fontId="4" fillId="0" borderId="52" xfId="0" applyFont="1" applyBorder="1"/>
    <xf numFmtId="0" fontId="39" fillId="0" borderId="0" xfId="0" applyFont="1" applyAlignment="1">
      <alignment horizontal="center"/>
    </xf>
    <xf numFmtId="0" fontId="35" fillId="0" borderId="0" xfId="0" applyFont="1" applyAlignment="1">
      <alignment horizontal="left"/>
    </xf>
    <xf numFmtId="0" fontId="23" fillId="0" borderId="54" xfId="0" applyFont="1" applyBorder="1"/>
    <xf numFmtId="0" fontId="4" fillId="0" borderId="54" xfId="0" applyFont="1" applyBorder="1"/>
    <xf numFmtId="0" fontId="35" fillId="0" borderId="34" xfId="0" applyFont="1" applyBorder="1" applyAlignment="1">
      <alignment horizontal="center" vertical="top"/>
    </xf>
    <xf numFmtId="0" fontId="35" fillId="0" borderId="0" xfId="0" applyFont="1" applyAlignment="1">
      <alignment vertical="top"/>
    </xf>
    <xf numFmtId="0" fontId="35" fillId="0" borderId="0" xfId="0" applyFont="1" applyAlignment="1">
      <alignment horizontal="center" vertical="top"/>
    </xf>
    <xf numFmtId="49" fontId="35" fillId="0" borderId="30" xfId="0" applyNumberFormat="1" applyFont="1" applyBorder="1"/>
    <xf numFmtId="49" fontId="35" fillId="0" borderId="44" xfId="0" applyNumberFormat="1" applyFont="1" applyBorder="1"/>
    <xf numFmtId="0" fontId="4" fillId="0" borderId="45" xfId="0" applyFont="1" applyBorder="1"/>
    <xf numFmtId="165" fontId="35" fillId="0" borderId="30" xfId="0" applyNumberFormat="1" applyFont="1" applyBorder="1"/>
    <xf numFmtId="165" fontId="35" fillId="0" borderId="46" xfId="0" applyNumberFormat="1" applyFont="1" applyBorder="1" applyAlignment="1">
      <alignment horizontal="right"/>
    </xf>
    <xf numFmtId="165" fontId="35" fillId="2" borderId="30" xfId="0" applyNumberFormat="1" applyFont="1" applyFill="1" applyBorder="1"/>
    <xf numFmtId="3" fontId="36" fillId="2" borderId="30" xfId="0" applyNumberFormat="1" applyFont="1" applyFill="1" applyBorder="1" applyAlignment="1">
      <alignment horizontal="center"/>
    </xf>
    <xf numFmtId="3" fontId="36" fillId="3" borderId="30" xfId="0" applyNumberFormat="1" applyFont="1" applyFill="1" applyBorder="1" applyAlignment="1">
      <alignment horizontal="center"/>
    </xf>
    <xf numFmtId="0" fontId="36" fillId="0" borderId="0" xfId="0" applyFont="1" applyAlignment="1">
      <alignment horizontal="center"/>
    </xf>
    <xf numFmtId="0" fontId="38" fillId="0" borderId="0" xfId="0" applyFont="1" applyAlignment="1">
      <alignment horizontal="center"/>
    </xf>
    <xf numFmtId="0" fontId="36" fillId="0" borderId="0" xfId="0" applyFont="1"/>
    <xf numFmtId="49" fontId="35" fillId="3" borderId="47" xfId="0" applyNumberFormat="1" applyFont="1" applyFill="1" applyBorder="1"/>
    <xf numFmtId="0" fontId="4" fillId="0" borderId="48" xfId="0" applyFont="1" applyBorder="1"/>
    <xf numFmtId="165" fontId="35" fillId="3" borderId="30" xfId="0" applyNumberFormat="1" applyFont="1" applyFill="1" applyBorder="1"/>
    <xf numFmtId="165" fontId="35" fillId="3" borderId="49" xfId="0" applyNumberFormat="1" applyFont="1" applyFill="1" applyBorder="1" applyAlignment="1">
      <alignment horizontal="right"/>
    </xf>
    <xf numFmtId="0" fontId="37" fillId="0" borderId="0" xfId="0" applyFont="1" applyAlignment="1">
      <alignment wrapText="1"/>
    </xf>
    <xf numFmtId="165" fontId="35" fillId="0" borderId="41" xfId="0" applyNumberFormat="1" applyFont="1" applyBorder="1"/>
    <xf numFmtId="165" fontId="35" fillId="6" borderId="53" xfId="0" applyNumberFormat="1" applyFont="1" applyFill="1" applyBorder="1"/>
    <xf numFmtId="0" fontId="35" fillId="7" borderId="36" xfId="0" applyFont="1" applyFill="1" applyBorder="1" applyAlignment="1">
      <alignment horizontal="center"/>
    </xf>
    <xf numFmtId="0" fontId="4" fillId="0" borderId="37" xfId="0" applyFont="1" applyBorder="1"/>
    <xf numFmtId="0" fontId="35" fillId="7" borderId="38" xfId="0" applyFont="1" applyFill="1" applyBorder="1" applyAlignment="1">
      <alignment horizontal="center"/>
    </xf>
    <xf numFmtId="0" fontId="4" fillId="0" borderId="39" xfId="0" applyFont="1" applyBorder="1"/>
    <xf numFmtId="0" fontId="35" fillId="0" borderId="40" xfId="0" applyFont="1" applyBorder="1" applyAlignment="1">
      <alignment horizontal="center"/>
    </xf>
    <xf numFmtId="0" fontId="35" fillId="0" borderId="41" xfId="0" applyFont="1" applyBorder="1" applyAlignment="1">
      <alignment horizontal="center"/>
    </xf>
    <xf numFmtId="0" fontId="29" fillId="0" borderId="0" xfId="0" applyFont="1" applyAlignment="1">
      <alignment horizontal="center"/>
    </xf>
    <xf numFmtId="0" fontId="30" fillId="0" borderId="0" xfId="0" applyFont="1" applyAlignment="1">
      <alignment vertical="top" wrapText="1"/>
    </xf>
    <xf numFmtId="0" fontId="31" fillId="0" borderId="0" xfId="0" applyFont="1" applyAlignment="1">
      <alignment horizontal="center"/>
    </xf>
    <xf numFmtId="0" fontId="34" fillId="5" borderId="30" xfId="0" applyFont="1" applyFill="1" applyBorder="1" applyAlignment="1">
      <alignment horizontal="center"/>
    </xf>
    <xf numFmtId="0" fontId="34" fillId="6" borderId="1" xfId="0" applyFont="1" applyFill="1" applyBorder="1" applyAlignment="1">
      <alignment horizontal="center"/>
    </xf>
    <xf numFmtId="0" fontId="35" fillId="0" borderId="34" xfId="0" applyFont="1" applyBorder="1" applyAlignment="1">
      <alignment horizontal="center"/>
    </xf>
    <xf numFmtId="0" fontId="20" fillId="0" borderId="0" xfId="0" applyFont="1" applyAlignment="1">
      <alignment horizontal="center"/>
    </xf>
    <xf numFmtId="0" fontId="51" fillId="0" borderId="34" xfId="0" applyFont="1" applyBorder="1" applyAlignment="1">
      <alignment horizontal="center" vertical="top"/>
    </xf>
    <xf numFmtId="0" fontId="51" fillId="0" borderId="0" xfId="0" applyFont="1" applyAlignment="1">
      <alignment horizontal="center" vertical="top"/>
    </xf>
    <xf numFmtId="0" fontId="47" fillId="0" borderId="0" xfId="0" applyFont="1" applyAlignment="1">
      <alignment horizontal="center"/>
    </xf>
    <xf numFmtId="0" fontId="47" fillId="3" borderId="1" xfId="0" applyFont="1" applyFill="1" applyBorder="1" applyAlignment="1">
      <alignment horizontal="center" wrapText="1"/>
    </xf>
    <xf numFmtId="0" fontId="39" fillId="0" borderId="0" xfId="0" applyFont="1" applyAlignment="1">
      <alignment horizontal="left"/>
    </xf>
    <xf numFmtId="0" fontId="48" fillId="0" borderId="0" xfId="0" applyFont="1" applyAlignment="1">
      <alignment horizontal="left" wrapText="1"/>
    </xf>
    <xf numFmtId="0" fontId="41" fillId="8" borderId="58" xfId="0" applyFont="1" applyFill="1" applyBorder="1" applyAlignment="1">
      <alignment horizontal="left" vertical="center"/>
    </xf>
    <xf numFmtId="0" fontId="4" fillId="0" borderId="59" xfId="0" applyFont="1" applyBorder="1"/>
    <xf numFmtId="0" fontId="4" fillId="0" borderId="60" xfId="0" applyFont="1" applyBorder="1"/>
    <xf numFmtId="0" fontId="45" fillId="0" borderId="29" xfId="0" applyFont="1" applyBorder="1" applyAlignment="1">
      <alignment horizontal="center" wrapText="1"/>
    </xf>
    <xf numFmtId="0" fontId="8" fillId="0" borderId="15" xfId="0" applyFont="1" applyBorder="1" applyAlignment="1">
      <alignment horizontal="right" vertical="center"/>
    </xf>
    <xf numFmtId="8" fontId="8" fillId="2" borderId="63" xfId="0" applyNumberFormat="1" applyFont="1" applyFill="1" applyBorder="1" applyAlignment="1">
      <alignment vertical="center"/>
    </xf>
    <xf numFmtId="0" fontId="31" fillId="0" borderId="0" xfId="0" applyFont="1"/>
    <xf numFmtId="0" fontId="47" fillId="0" borderId="0" xfId="0" applyFont="1"/>
    <xf numFmtId="0" fontId="57" fillId="0" borderId="0" xfId="0" applyFont="1" applyAlignment="1">
      <alignment wrapText="1"/>
    </xf>
    <xf numFmtId="0" fontId="41" fillId="8" borderId="15" xfId="0" applyFont="1" applyFill="1" applyBorder="1" applyAlignment="1">
      <alignment horizontal="left" vertical="center"/>
    </xf>
    <xf numFmtId="0" fontId="55" fillId="2" borderId="15" xfId="0" applyFont="1" applyFill="1" applyBorder="1" applyAlignment="1">
      <alignment vertical="top" wrapText="1"/>
    </xf>
    <xf numFmtId="0" fontId="55" fillId="2" borderId="28" xfId="0" applyFont="1" applyFill="1" applyBorder="1" applyAlignment="1">
      <alignment vertical="top" wrapText="1"/>
    </xf>
    <xf numFmtId="0" fontId="20" fillId="0" borderId="3" xfId="0" applyFont="1" applyBorder="1" applyAlignment="1">
      <alignment horizontal="center" vertical="center"/>
    </xf>
    <xf numFmtId="0" fontId="8" fillId="0" borderId="73" xfId="0" applyFont="1" applyBorder="1" applyAlignment="1">
      <alignment horizontal="right" vertical="center"/>
    </xf>
    <xf numFmtId="0" fontId="4" fillId="0" borderId="74" xfId="0" applyFont="1" applyBorder="1"/>
    <xf numFmtId="8" fontId="8" fillId="2" borderId="75" xfId="0" applyNumberFormat="1" applyFont="1" applyFill="1" applyBorder="1" applyAlignment="1">
      <alignment vertical="center"/>
    </xf>
    <xf numFmtId="0" fontId="4" fillId="0" borderId="76" xfId="0" applyFont="1" applyBorder="1"/>
    <xf numFmtId="0" fontId="30" fillId="2" borderId="56" xfId="0" applyFont="1" applyFill="1" applyBorder="1" applyAlignment="1">
      <alignment vertical="top" wrapText="1"/>
    </xf>
    <xf numFmtId="0" fontId="4" fillId="0" borderId="21" xfId="0" applyFont="1" applyBorder="1"/>
    <xf numFmtId="2" fontId="13" fillId="13" borderId="78" xfId="0" applyNumberFormat="1" applyFont="1" applyFill="1" applyBorder="1" applyAlignment="1">
      <alignment horizontal="right"/>
    </xf>
    <xf numFmtId="0" fontId="4" fillId="0" borderId="80" xfId="0" applyFont="1" applyBorder="1"/>
    <xf numFmtId="8" fontId="13" fillId="13" borderId="78" xfId="0" applyNumberFormat="1" applyFont="1" applyFill="1" applyBorder="1" applyAlignment="1">
      <alignment horizontal="right"/>
    </xf>
    <xf numFmtId="8" fontId="13" fillId="13" borderId="91" xfId="0" applyNumberFormat="1" applyFont="1" applyFill="1" applyBorder="1" applyAlignment="1">
      <alignment horizontal="right"/>
    </xf>
    <xf numFmtId="0" fontId="4" fillId="0" borderId="91" xfId="0" applyFont="1" applyBorder="1"/>
    <xf numFmtId="44" fontId="13" fillId="12" borderId="66" xfId="0" applyNumberFormat="1" applyFont="1" applyFill="1" applyBorder="1" applyAlignment="1">
      <alignment horizontal="center"/>
    </xf>
    <xf numFmtId="0" fontId="4" fillId="0" borderId="62" xfId="0" applyFont="1" applyBorder="1"/>
    <xf numFmtId="2" fontId="13" fillId="13" borderId="78" xfId="0" applyNumberFormat="1" applyFont="1" applyFill="1" applyBorder="1"/>
    <xf numFmtId="164" fontId="54" fillId="7" borderId="66" xfId="0" applyNumberFormat="1" applyFont="1" applyFill="1" applyBorder="1" applyAlignment="1">
      <alignment horizontal="center" vertical="top"/>
    </xf>
    <xf numFmtId="0" fontId="13" fillId="2" borderId="95" xfId="0" applyFont="1" applyFill="1" applyBorder="1" applyAlignment="1">
      <alignment horizontal="left" vertical="top" wrapText="1"/>
    </xf>
    <xf numFmtId="0" fontId="4" fillId="0" borderId="96" xfId="0" applyFont="1" applyBorder="1"/>
    <xf numFmtId="8" fontId="13" fillId="13" borderId="56" xfId="0" applyNumberFormat="1" applyFont="1" applyFill="1" applyBorder="1" applyAlignment="1">
      <alignment horizontal="right"/>
    </xf>
    <xf numFmtId="8" fontId="8" fillId="2" borderId="15" xfId="0" applyNumberFormat="1" applyFont="1" applyFill="1" applyBorder="1" applyAlignment="1">
      <alignment vertical="center"/>
    </xf>
    <xf numFmtId="166" fontId="59" fillId="13" borderId="78" xfId="0" applyNumberFormat="1" applyFont="1" applyFill="1" applyBorder="1" applyAlignment="1">
      <alignment horizontal="center"/>
    </xf>
    <xf numFmtId="0" fontId="13" fillId="2" borderId="56" xfId="0" applyFont="1" applyFill="1" applyBorder="1" applyAlignment="1">
      <alignment wrapText="1"/>
    </xf>
    <xf numFmtId="0" fontId="59" fillId="2" borderId="56" xfId="0" applyFont="1" applyFill="1" applyBorder="1" applyAlignment="1">
      <alignment horizontal="left" vertical="top" wrapText="1"/>
    </xf>
    <xf numFmtId="165" fontId="59" fillId="13" borderId="78" xfId="0" applyNumberFormat="1" applyFont="1" applyFill="1" applyBorder="1" applyAlignment="1">
      <alignment horizontal="center"/>
    </xf>
    <xf numFmtId="0" fontId="30" fillId="2" borderId="66" xfId="0" applyFont="1" applyFill="1" applyBorder="1" applyAlignment="1">
      <alignment vertical="top" wrapText="1"/>
    </xf>
    <xf numFmtId="0" fontId="59" fillId="2" borderId="78" xfId="0" applyFont="1" applyFill="1" applyBorder="1" applyAlignment="1">
      <alignment wrapText="1"/>
    </xf>
    <xf numFmtId="0" fontId="59" fillId="2" borderId="78" xfId="0" applyFont="1" applyFill="1" applyBorder="1" applyAlignment="1">
      <alignment vertical="top" wrapText="1"/>
    </xf>
    <xf numFmtId="0" fontId="4" fillId="0" borderId="68" xfId="0" applyFont="1" applyBorder="1"/>
    <xf numFmtId="0" fontId="13" fillId="2" borderId="56" xfId="0" applyFont="1" applyFill="1" applyBorder="1" applyAlignment="1">
      <alignment horizontal="left" wrapText="1"/>
    </xf>
    <xf numFmtId="0" fontId="40" fillId="2" borderId="56" xfId="0" applyFont="1" applyFill="1" applyBorder="1" applyAlignment="1">
      <alignment horizontal="left" vertical="top" wrapText="1"/>
    </xf>
    <xf numFmtId="2" fontId="13" fillId="12" borderId="56" xfId="0" applyNumberFormat="1" applyFont="1" applyFill="1" applyBorder="1" applyAlignment="1">
      <alignment horizontal="right"/>
    </xf>
    <xf numFmtId="166" fontId="13" fillId="13" borderId="56" xfId="0" applyNumberFormat="1" applyFont="1" applyFill="1" applyBorder="1" applyAlignment="1">
      <alignment horizontal="center"/>
    </xf>
    <xf numFmtId="44" fontId="13" fillId="12" borderId="56" xfId="0" applyNumberFormat="1" applyFont="1" applyFill="1" applyBorder="1" applyAlignment="1">
      <alignment horizontal="center"/>
    </xf>
    <xf numFmtId="2" fontId="13" fillId="13" borderId="56" xfId="0" applyNumberFormat="1" applyFont="1" applyFill="1" applyBorder="1" applyAlignment="1">
      <alignment horizontal="right"/>
    </xf>
    <xf numFmtId="44" fontId="13" fillId="12" borderId="62" xfId="0" applyNumberFormat="1" applyFont="1" applyFill="1" applyBorder="1" applyAlignment="1">
      <alignment horizontal="center"/>
    </xf>
    <xf numFmtId="2" fontId="13" fillId="13" borderId="91" xfId="0" applyNumberFormat="1" applyFont="1" applyFill="1" applyBorder="1" applyAlignment="1">
      <alignment horizontal="right"/>
    </xf>
    <xf numFmtId="2" fontId="13" fillId="13" borderId="78" xfId="0" applyNumberFormat="1" applyFont="1" applyFill="1" applyBorder="1" applyAlignment="1">
      <alignment horizontal="center"/>
    </xf>
    <xf numFmtId="44" fontId="13" fillId="12" borderId="56" xfId="0" applyNumberFormat="1" applyFont="1" applyFill="1" applyBorder="1" applyAlignment="1">
      <alignment horizontal="right"/>
    </xf>
    <xf numFmtId="2" fontId="13" fillId="13" borderId="56" xfId="0" applyNumberFormat="1" applyFont="1" applyFill="1" applyBorder="1"/>
    <xf numFmtId="0" fontId="8" fillId="2" borderId="73" xfId="0" applyFont="1" applyFill="1" applyBorder="1" applyAlignment="1">
      <alignment horizontal="right" vertical="center"/>
    </xf>
    <xf numFmtId="165" fontId="13" fillId="7" borderId="66" xfId="0" applyNumberFormat="1" applyFont="1" applyFill="1" applyBorder="1" applyAlignment="1">
      <alignment horizontal="right"/>
    </xf>
    <xf numFmtId="8" fontId="13" fillId="7" borderId="66" xfId="0" applyNumberFormat="1" applyFont="1" applyFill="1" applyBorder="1" applyAlignment="1">
      <alignment horizontal="right"/>
    </xf>
    <xf numFmtId="165" fontId="13" fillId="7" borderId="56" xfId="0" applyNumberFormat="1" applyFont="1" applyFill="1" applyBorder="1" applyAlignment="1">
      <alignment horizontal="right"/>
    </xf>
    <xf numFmtId="0" fontId="13" fillId="2" borderId="56" xfId="0" applyFont="1" applyFill="1" applyBorder="1" applyAlignment="1">
      <alignment horizontal="left" vertical="top" wrapText="1"/>
    </xf>
    <xf numFmtId="8" fontId="13" fillId="7" borderId="56" xfId="0" applyNumberFormat="1" applyFont="1" applyFill="1" applyBorder="1" applyAlignment="1">
      <alignment horizontal="right"/>
    </xf>
    <xf numFmtId="0" fontId="13" fillId="2" borderId="56" xfId="0" applyFont="1" applyFill="1" applyBorder="1" applyAlignment="1">
      <alignment vertical="top" wrapText="1"/>
    </xf>
    <xf numFmtId="165" fontId="23" fillId="7" borderId="5" xfId="0" applyNumberFormat="1" applyFont="1" applyFill="1" applyBorder="1" applyAlignment="1">
      <alignment horizontal="right"/>
    </xf>
    <xf numFmtId="165" fontId="13" fillId="7" borderId="91" xfId="0" applyNumberFormat="1" applyFont="1" applyFill="1" applyBorder="1" applyAlignment="1">
      <alignment horizontal="right"/>
    </xf>
    <xf numFmtId="49" fontId="18" fillId="7" borderId="56" xfId="0" applyNumberFormat="1" applyFont="1" applyFill="1" applyBorder="1" applyAlignment="1">
      <alignment horizontal="center"/>
    </xf>
    <xf numFmtId="0" fontId="17" fillId="7" borderId="78" xfId="0" applyFont="1" applyFill="1" applyBorder="1" applyAlignment="1">
      <alignment horizontal="center" wrapText="1"/>
    </xf>
    <xf numFmtId="0" fontId="30" fillId="2" borderId="62" xfId="0" applyFont="1" applyFill="1" applyBorder="1" applyAlignment="1">
      <alignment vertical="top" wrapText="1"/>
    </xf>
    <xf numFmtId="0" fontId="8" fillId="0" borderId="11" xfId="0" applyFont="1" applyBorder="1" applyAlignment="1">
      <alignment horizontal="right" vertical="center"/>
    </xf>
    <xf numFmtId="0" fontId="4" fillId="0" borderId="105" xfId="0" applyFont="1" applyBorder="1"/>
    <xf numFmtId="8" fontId="8" fillId="2" borderId="106" xfId="0" applyNumberFormat="1" applyFont="1" applyFill="1" applyBorder="1" applyAlignment="1">
      <alignment vertical="center"/>
    </xf>
    <xf numFmtId="0" fontId="67" fillId="2" borderId="56" xfId="0" applyFont="1" applyFill="1" applyBorder="1" applyAlignment="1">
      <alignment horizontal="left" vertical="top" wrapText="1"/>
    </xf>
    <xf numFmtId="0" fontId="8" fillId="2" borderId="15" xfId="0" applyFont="1" applyFill="1" applyBorder="1" applyAlignment="1">
      <alignment horizontal="right" vertical="center"/>
    </xf>
    <xf numFmtId="165" fontId="8" fillId="2" borderId="28" xfId="0" applyNumberFormat="1" applyFont="1" applyFill="1" applyBorder="1" applyAlignment="1">
      <alignment vertical="center"/>
    </xf>
    <xf numFmtId="0" fontId="41" fillId="8" borderId="58" xfId="0" applyFont="1" applyFill="1" applyBorder="1" applyAlignment="1">
      <alignment vertical="center"/>
    </xf>
    <xf numFmtId="0" fontId="30" fillId="2" borderId="113" xfId="0" applyFont="1" applyFill="1" applyBorder="1" applyAlignment="1">
      <alignment vertical="top" wrapText="1"/>
    </xf>
    <xf numFmtId="0" fontId="4" fillId="0" borderId="114" xfId="0" applyFont="1" applyBorder="1"/>
    <xf numFmtId="0" fontId="13" fillId="2" borderId="62" xfId="0" applyFont="1" applyFill="1" applyBorder="1" applyAlignment="1">
      <alignment wrapText="1"/>
    </xf>
    <xf numFmtId="0" fontId="8" fillId="0" borderId="29" xfId="0" applyFont="1" applyBorder="1" applyAlignment="1">
      <alignment horizontal="right" vertical="center"/>
    </xf>
    <xf numFmtId="0" fontId="4" fillId="0" borderId="118" xfId="0" applyFont="1" applyBorder="1"/>
    <xf numFmtId="44" fontId="8" fillId="2" borderId="119" xfId="0" applyNumberFormat="1" applyFont="1" applyFill="1" applyBorder="1" applyAlignment="1">
      <alignment vertical="center"/>
    </xf>
    <xf numFmtId="0" fontId="41" fillId="8" borderId="15" xfId="0" applyFont="1" applyFill="1" applyBorder="1" applyAlignment="1">
      <alignment vertical="center"/>
    </xf>
    <xf numFmtId="0" fontId="30" fillId="0" borderId="56" xfId="0" applyFont="1" applyBorder="1" applyAlignment="1">
      <alignment vertical="top" wrapText="1"/>
    </xf>
    <xf numFmtId="0" fontId="30" fillId="2" borderId="62" xfId="0" applyFont="1" applyFill="1" applyBorder="1" applyAlignment="1">
      <alignment vertical="center" wrapText="1"/>
    </xf>
    <xf numFmtId="164" fontId="74" fillId="0" borderId="120" xfId="0" applyNumberFormat="1" applyFont="1" applyBorder="1" applyAlignment="1">
      <alignment horizontal="center"/>
    </xf>
    <xf numFmtId="0" fontId="4" fillId="0" borderId="120" xfId="0" applyFont="1" applyBorder="1"/>
    <xf numFmtId="0" fontId="4" fillId="0" borderId="1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99"/>
  <sheetViews>
    <sheetView topLeftCell="A10" workbookViewId="0">
      <selection activeCell="H11" sqref="H11"/>
    </sheetView>
  </sheetViews>
  <sheetFormatPr defaultColWidth="14.42578125" defaultRowHeight="15" customHeight="1"/>
  <cols>
    <col min="1" max="1" width="3.5703125" customWidth="1"/>
    <col min="2" max="2" width="33.7109375" customWidth="1"/>
    <col min="3" max="3" width="34.28515625" customWidth="1"/>
    <col min="4" max="4" width="17" customWidth="1"/>
    <col min="5" max="5" width="12.85546875" customWidth="1"/>
    <col min="6" max="6" width="11.7109375" customWidth="1"/>
    <col min="7" max="7" width="35.5703125" customWidth="1"/>
    <col min="8" max="8" width="29.28515625" customWidth="1"/>
    <col min="9" max="9" width="56.5703125" hidden="1" customWidth="1"/>
    <col min="10" max="10" width="43.28515625" customWidth="1"/>
  </cols>
  <sheetData>
    <row r="1" spans="1:10" ht="26.25">
      <c r="A1" s="1046" t="s">
        <v>0</v>
      </c>
      <c r="B1" s="1027"/>
      <c r="C1" s="1027"/>
      <c r="D1" s="1027"/>
      <c r="E1" s="1027"/>
      <c r="F1" s="1027"/>
      <c r="G1" s="1027"/>
      <c r="H1" s="1027"/>
      <c r="I1" s="1027"/>
      <c r="J1" s="1027"/>
    </row>
    <row r="2" spans="1:10" ht="15.75" customHeight="1">
      <c r="A2" s="1047" t="s">
        <v>1</v>
      </c>
      <c r="B2" s="1027"/>
      <c r="C2" s="1027"/>
      <c r="D2" s="1027"/>
      <c r="E2" s="1027"/>
      <c r="F2" s="1027"/>
      <c r="G2" s="1027"/>
      <c r="H2" s="1027"/>
      <c r="I2" s="1027"/>
      <c r="J2" s="1027"/>
    </row>
    <row r="3" spans="1:10" ht="15.75" customHeight="1">
      <c r="A3" s="1047" t="s">
        <v>2</v>
      </c>
      <c r="B3" s="1027"/>
      <c r="C3" s="1027"/>
      <c r="D3" s="1027"/>
      <c r="E3" s="1027"/>
      <c r="F3" s="1027"/>
      <c r="G3" s="1027"/>
      <c r="H3" s="1027"/>
      <c r="I3" s="1027"/>
      <c r="J3" s="1027"/>
    </row>
    <row r="4" spans="1:10" ht="15.75" customHeight="1">
      <c r="A4" s="1047" t="s">
        <v>3</v>
      </c>
      <c r="B4" s="1027"/>
      <c r="C4" s="1027"/>
      <c r="D4" s="1027"/>
      <c r="E4" s="1027"/>
      <c r="F4" s="1027"/>
      <c r="G4" s="1027"/>
      <c r="H4" s="1027"/>
      <c r="I4" s="1027"/>
      <c r="J4" s="1027"/>
    </row>
    <row r="5" spans="1:10" ht="15.75" customHeight="1">
      <c r="A5" s="1048" t="s">
        <v>4</v>
      </c>
      <c r="B5" s="1032"/>
      <c r="C5" s="1032"/>
      <c r="D5" s="1032"/>
      <c r="E5" s="1032"/>
      <c r="F5" s="1032"/>
      <c r="G5" s="1032"/>
      <c r="H5" s="1032"/>
      <c r="I5" s="1032"/>
      <c r="J5" s="1032"/>
    </row>
    <row r="6" spans="1:10" ht="15.75" customHeight="1">
      <c r="A6" s="1049" t="s">
        <v>5</v>
      </c>
      <c r="B6" s="1027"/>
      <c r="C6" s="1027"/>
      <c r="D6" s="1027"/>
      <c r="E6" s="1027"/>
      <c r="F6" s="1027"/>
      <c r="G6" s="1027"/>
      <c r="H6" s="1027"/>
      <c r="I6" s="1027"/>
      <c r="J6" s="1027"/>
    </row>
    <row r="7" spans="1:10" ht="19.5" customHeight="1">
      <c r="A7" s="1047" t="s">
        <v>6</v>
      </c>
      <c r="B7" s="1027"/>
      <c r="C7" s="1027"/>
      <c r="D7" s="1027"/>
      <c r="E7" s="1027"/>
      <c r="F7" s="1027"/>
      <c r="G7" s="1027"/>
      <c r="H7" s="1027"/>
      <c r="I7" s="1027"/>
      <c r="J7" s="1027"/>
    </row>
    <row r="8" spans="1:10" ht="15.75" customHeight="1">
      <c r="A8" s="1047" t="s">
        <v>7</v>
      </c>
      <c r="B8" s="1027"/>
      <c r="C8" s="1027"/>
      <c r="D8" s="1027"/>
      <c r="E8" s="1027"/>
      <c r="F8" s="1027"/>
      <c r="G8" s="1027"/>
      <c r="H8" s="1027"/>
      <c r="I8" s="1027"/>
      <c r="J8" s="1027"/>
    </row>
    <row r="9" spans="1:10" ht="23.25">
      <c r="A9" s="1"/>
      <c r="B9" s="2" t="s">
        <v>8</v>
      </c>
      <c r="C9" s="1050"/>
      <c r="D9" s="1027"/>
      <c r="E9" s="1051" t="s">
        <v>9</v>
      </c>
      <c r="F9" s="1027"/>
      <c r="G9" s="1050"/>
      <c r="H9" s="1027"/>
      <c r="I9" s="1027"/>
      <c r="J9" s="1027"/>
    </row>
    <row r="10" spans="1:10" ht="26.25">
      <c r="A10" s="3"/>
      <c r="B10" s="1052" t="s">
        <v>10</v>
      </c>
      <c r="C10" s="1053"/>
      <c r="D10" s="1053"/>
      <c r="E10" s="1053"/>
      <c r="F10" s="1053"/>
      <c r="G10" s="1053"/>
      <c r="H10" s="1053"/>
      <c r="I10" s="1053"/>
      <c r="J10" s="1054"/>
    </row>
    <row r="11" spans="1:10" ht="30">
      <c r="A11" s="1055" t="s">
        <v>11</v>
      </c>
      <c r="B11" s="1027"/>
      <c r="C11" s="1027"/>
      <c r="D11" s="1027"/>
      <c r="E11" s="1027"/>
      <c r="F11" s="1027"/>
      <c r="G11" s="1027"/>
      <c r="H11" s="4"/>
      <c r="I11" s="5"/>
      <c r="J11" s="6"/>
    </row>
    <row r="12" spans="1:10" ht="18">
      <c r="A12" s="7"/>
      <c r="B12" s="8"/>
      <c r="C12" s="9"/>
      <c r="D12" s="10"/>
      <c r="E12" s="11"/>
      <c r="F12" s="12"/>
      <c r="G12" s="13"/>
      <c r="H12" s="14"/>
      <c r="I12" s="15"/>
      <c r="J12" s="16"/>
    </row>
    <row r="13" spans="1:10" ht="52.5">
      <c r="A13" s="17"/>
      <c r="B13" s="1044" t="s">
        <v>12</v>
      </c>
      <c r="C13" s="1027"/>
      <c r="D13" s="1027"/>
      <c r="E13" s="1027"/>
      <c r="F13" s="1043" t="s">
        <v>13</v>
      </c>
      <c r="G13" s="1041"/>
      <c r="H13" s="18" t="s">
        <v>14</v>
      </c>
      <c r="I13" s="19"/>
      <c r="J13" s="20" t="s">
        <v>15</v>
      </c>
    </row>
    <row r="14" spans="1:10" ht="30" customHeight="1">
      <c r="A14" s="21"/>
      <c r="B14" s="1026" t="s">
        <v>16</v>
      </c>
      <c r="C14" s="1027"/>
      <c r="D14" s="1027"/>
      <c r="E14" s="1027"/>
      <c r="F14" s="1039">
        <f>'FRESH MILK '!G16</f>
        <v>0</v>
      </c>
      <c r="G14" s="1037"/>
      <c r="H14" s="22">
        <v>6</v>
      </c>
      <c r="I14" s="23"/>
      <c r="J14" s="24"/>
    </row>
    <row r="15" spans="1:10" ht="30" customHeight="1">
      <c r="A15" s="21"/>
      <c r="B15" s="1026" t="s">
        <v>17</v>
      </c>
      <c r="C15" s="1027"/>
      <c r="D15" s="1027"/>
      <c r="E15" s="1027"/>
      <c r="F15" s="1039">
        <f>'FRESHFROZEN BREAD'!J13</f>
        <v>0</v>
      </c>
      <c r="G15" s="1037"/>
      <c r="H15" s="25">
        <v>3</v>
      </c>
      <c r="I15" s="23"/>
      <c r="J15" s="26"/>
    </row>
    <row r="16" spans="1:10" ht="30" customHeight="1">
      <c r="A16" s="21"/>
      <c r="B16" s="1026" t="s">
        <v>18</v>
      </c>
      <c r="C16" s="1027"/>
      <c r="D16" s="1027"/>
      <c r="E16" s="1027"/>
      <c r="F16" s="1039">
        <f>'FRESH PRODUCESMALL FARM PRODUCE'!J67</f>
        <v>0</v>
      </c>
      <c r="G16" s="1037"/>
      <c r="H16" s="25">
        <v>46</v>
      </c>
      <c r="I16" s="23"/>
      <c r="J16" s="26"/>
    </row>
    <row r="17" spans="1:10" ht="30" customHeight="1">
      <c r="A17" s="21"/>
      <c r="B17" s="1026" t="s">
        <v>19</v>
      </c>
      <c r="C17" s="1027"/>
      <c r="D17" s="1027"/>
      <c r="E17" s="1027"/>
      <c r="F17" s="1042">
        <f>NOI!J123</f>
        <v>0</v>
      </c>
      <c r="G17" s="1029"/>
      <c r="H17" s="27">
        <v>63</v>
      </c>
      <c r="I17" s="28"/>
      <c r="J17" s="29"/>
    </row>
    <row r="18" spans="1:10" ht="30" customHeight="1">
      <c r="A18" s="30"/>
      <c r="B18" s="1038" t="s">
        <v>20</v>
      </c>
      <c r="C18" s="1027"/>
      <c r="D18" s="1027"/>
      <c r="E18" s="1027"/>
      <c r="F18" s="1039">
        <f>'MEATMEAT ALTERNATIVES'!J58</f>
        <v>0</v>
      </c>
      <c r="G18" s="1037"/>
      <c r="H18" s="25">
        <v>30</v>
      </c>
      <c r="I18" s="23"/>
      <c r="J18" s="26"/>
    </row>
    <row r="19" spans="1:10" ht="30" customHeight="1">
      <c r="A19" s="21"/>
      <c r="B19" s="1038" t="s">
        <v>21</v>
      </c>
      <c r="C19" s="1027"/>
      <c r="D19" s="1027"/>
      <c r="E19" s="1027"/>
      <c r="F19" s="1039">
        <f>GRAINBREAD!J128</f>
        <v>0</v>
      </c>
      <c r="G19" s="1037"/>
      <c r="H19" s="25">
        <v>82</v>
      </c>
      <c r="I19" s="23"/>
      <c r="J19" s="26"/>
    </row>
    <row r="20" spans="1:10" ht="30" customHeight="1">
      <c r="A20" s="21"/>
      <c r="B20" s="1038" t="s">
        <v>22</v>
      </c>
      <c r="C20" s="1027"/>
      <c r="D20" s="1027"/>
      <c r="E20" s="1027"/>
      <c r="F20" s="1039">
        <f>'FRUIT DRYFROZEN'!J111</f>
        <v>0</v>
      </c>
      <c r="G20" s="1037"/>
      <c r="H20" s="25">
        <v>80</v>
      </c>
      <c r="I20" s="23"/>
      <c r="J20" s="26"/>
    </row>
    <row r="21" spans="1:10" ht="30" customHeight="1">
      <c r="A21" s="21"/>
      <c r="B21" s="1038" t="s">
        <v>23</v>
      </c>
      <c r="C21" s="1027"/>
      <c r="D21" s="1027"/>
      <c r="E21" s="1027"/>
      <c r="F21" s="1039">
        <f>'VEGETABLE DRYFROZEN'!J58</f>
        <v>0</v>
      </c>
      <c r="G21" s="1037"/>
      <c r="H21" s="25">
        <v>28</v>
      </c>
      <c r="I21" s="23"/>
      <c r="J21" s="26"/>
    </row>
    <row r="22" spans="1:10" ht="30" customHeight="1">
      <c r="A22" s="21"/>
      <c r="B22" s="1038" t="s">
        <v>24</v>
      </c>
      <c r="C22" s="1027"/>
      <c r="D22" s="1027"/>
      <c r="E22" s="1027"/>
      <c r="F22" s="1039">
        <f>SUNDRY!J55</f>
        <v>0</v>
      </c>
      <c r="G22" s="1037"/>
      <c r="H22" s="31">
        <v>41</v>
      </c>
      <c r="I22" s="23"/>
      <c r="J22" s="26"/>
    </row>
    <row r="23" spans="1:10" ht="30" customHeight="1">
      <c r="A23" s="32"/>
      <c r="B23" s="1026" t="s">
        <v>25</v>
      </c>
      <c r="C23" s="1027"/>
      <c r="D23" s="1027"/>
      <c r="E23" s="1027"/>
      <c r="F23" s="1039">
        <f>'DAIRYDAIRY ALT'!J18</f>
        <v>0</v>
      </c>
      <c r="G23" s="1037"/>
      <c r="H23" s="25">
        <v>11</v>
      </c>
      <c r="I23" s="23"/>
      <c r="J23" s="26"/>
    </row>
    <row r="24" spans="1:10" ht="30" customHeight="1">
      <c r="A24" s="33"/>
      <c r="B24" s="1038" t="s">
        <v>26</v>
      </c>
      <c r="C24" s="1027"/>
      <c r="D24" s="1027"/>
      <c r="E24" s="1027"/>
      <c r="F24" s="1040">
        <f>'PAPERCHEMICAL SUPPLIES'!J68</f>
        <v>0</v>
      </c>
      <c r="G24" s="1041"/>
      <c r="H24" s="34">
        <v>50</v>
      </c>
      <c r="I24" s="35"/>
      <c r="J24" s="36"/>
    </row>
    <row r="25" spans="1:10" ht="30" customHeight="1">
      <c r="A25" s="33"/>
      <c r="B25" s="1026" t="s">
        <v>27</v>
      </c>
      <c r="C25" s="1027"/>
      <c r="D25" s="1027"/>
      <c r="E25" s="1027"/>
      <c r="F25" s="1028">
        <f>SUM(F14:G24)</f>
        <v>0</v>
      </c>
      <c r="G25" s="1029"/>
      <c r="H25" s="37">
        <f>SUM(H14:H24)</f>
        <v>440</v>
      </c>
      <c r="I25" s="38"/>
      <c r="J25" s="39"/>
    </row>
    <row r="26" spans="1:10" ht="26.25" customHeight="1">
      <c r="A26" s="40"/>
      <c r="B26" s="1030" t="s">
        <v>28</v>
      </c>
      <c r="C26" s="1027"/>
      <c r="D26" s="1060"/>
      <c r="E26" s="1034"/>
      <c r="F26" s="1034"/>
      <c r="G26" s="1034"/>
      <c r="H26" s="1034"/>
      <c r="I26" s="1034"/>
      <c r="J26" s="1029"/>
    </row>
    <row r="27" spans="1:10" ht="26.25" customHeight="1">
      <c r="A27" s="40"/>
      <c r="B27" s="1061"/>
      <c r="C27" s="1027"/>
      <c r="D27" s="1027"/>
      <c r="E27" s="1027"/>
      <c r="F27" s="1027"/>
      <c r="G27" s="1027"/>
      <c r="H27" s="1027"/>
      <c r="I27" s="1027"/>
      <c r="J27" s="1062"/>
    </row>
    <row r="28" spans="1:10" ht="26.25" customHeight="1">
      <c r="A28" s="40"/>
      <c r="B28" s="1063" t="s">
        <v>29</v>
      </c>
      <c r="C28" s="1027"/>
      <c r="D28" s="1027"/>
      <c r="E28" s="1027"/>
      <c r="F28" s="1027"/>
      <c r="G28" s="1027"/>
      <c r="H28" s="1027"/>
      <c r="I28" s="1027"/>
      <c r="J28" s="1062"/>
    </row>
    <row r="29" spans="1:10" ht="26.25" customHeight="1">
      <c r="A29" s="41"/>
      <c r="B29" s="1057" t="s">
        <v>30</v>
      </c>
      <c r="C29" s="1027"/>
      <c r="D29" s="1064"/>
      <c r="E29" s="1065"/>
      <c r="F29" s="1065"/>
      <c r="G29" s="1065"/>
      <c r="H29" s="1065"/>
      <c r="I29" s="1065"/>
      <c r="J29" s="1066"/>
    </row>
    <row r="30" spans="1:10" ht="26.25" customHeight="1">
      <c r="A30" s="41"/>
      <c r="B30" s="1031" t="s">
        <v>31</v>
      </c>
      <c r="C30" s="1032"/>
      <c r="D30" s="1056"/>
      <c r="E30" s="1036"/>
      <c r="F30" s="1036"/>
      <c r="G30" s="1036"/>
      <c r="H30" s="1036"/>
      <c r="I30" s="1036"/>
      <c r="J30" s="1037"/>
    </row>
    <row r="31" spans="1:10" ht="26.25" customHeight="1">
      <c r="A31" s="41"/>
      <c r="B31" s="1057" t="s">
        <v>32</v>
      </c>
      <c r="C31" s="1027"/>
      <c r="D31" s="1058"/>
      <c r="E31" s="1036"/>
      <c r="F31" s="1036"/>
      <c r="G31" s="1036"/>
      <c r="H31" s="1036"/>
      <c r="I31" s="1036"/>
      <c r="J31" s="1037"/>
    </row>
    <row r="32" spans="1:10" ht="26.25" customHeight="1">
      <c r="A32" s="41"/>
      <c r="B32" s="1045" t="s">
        <v>33</v>
      </c>
      <c r="C32" s="1027"/>
      <c r="D32" s="1059"/>
      <c r="E32" s="1036"/>
      <c r="F32" s="1036"/>
      <c r="G32" s="1036"/>
      <c r="H32" s="1036"/>
      <c r="I32" s="1036"/>
      <c r="J32" s="1037"/>
    </row>
    <row r="33" spans="1:10" ht="26.25" customHeight="1">
      <c r="A33" s="41"/>
      <c r="B33" s="1045" t="s">
        <v>34</v>
      </c>
      <c r="C33" s="1027"/>
      <c r="D33" s="1035"/>
      <c r="E33" s="1036"/>
      <c r="F33" s="1036"/>
      <c r="G33" s="1036"/>
      <c r="H33" s="1036"/>
      <c r="I33" s="1036"/>
      <c r="J33" s="1037"/>
    </row>
    <row r="34" spans="1:10" ht="26.25" customHeight="1">
      <c r="A34" s="41"/>
      <c r="B34" s="1031" t="s">
        <v>35</v>
      </c>
      <c r="C34" s="1032"/>
      <c r="D34" s="1035"/>
      <c r="E34" s="1036"/>
      <c r="F34" s="1036"/>
      <c r="G34" s="1036"/>
      <c r="H34" s="1036"/>
      <c r="I34" s="1036"/>
      <c r="J34" s="1037"/>
    </row>
    <row r="35" spans="1:10" ht="26.25" customHeight="1">
      <c r="A35" s="42"/>
      <c r="B35" s="1033" t="s">
        <v>36</v>
      </c>
      <c r="C35" s="1034"/>
      <c r="D35" s="1035"/>
      <c r="E35" s="1036"/>
      <c r="F35" s="1036"/>
      <c r="G35" s="1036"/>
      <c r="H35" s="1036"/>
      <c r="I35" s="1036"/>
      <c r="J35" s="1037"/>
    </row>
    <row r="36" spans="1:10" ht="15.75" customHeight="1"/>
    <row r="37" spans="1:10" ht="15.75" customHeight="1"/>
    <row r="38" spans="1:10" ht="15.75" customHeight="1"/>
    <row r="39" spans="1:10" ht="15.75" customHeight="1"/>
    <row r="40" spans="1:10" ht="16.5" customHeight="1"/>
    <row r="41" spans="1:10" ht="15.75" customHeight="1"/>
    <row r="42" spans="1:10" ht="16.5" customHeight="1"/>
    <row r="43" spans="1:10" ht="16.5" customHeight="1"/>
    <row r="44" spans="1:10" ht="15.75" customHeight="1"/>
    <row r="45" spans="1:10" ht="15.75" customHeight="1"/>
    <row r="46" spans="1:10" ht="15.75" customHeight="1"/>
    <row r="47" spans="1:10" ht="15.75" customHeight="1"/>
    <row r="48" spans="1:10" ht="16.5" customHeight="1"/>
    <row r="49" ht="16.5" customHeight="1"/>
    <row r="50" ht="15.75" hidden="1" customHeight="1"/>
    <row r="51" ht="15.75" hidden="1" customHeight="1"/>
    <row r="52" ht="15.75" hidden="1" customHeight="1"/>
    <row r="53" ht="15.75" customHeight="1"/>
    <row r="54" ht="16.5" customHeight="1"/>
    <row r="55" ht="16.5" customHeight="1"/>
    <row r="56" ht="15.75" customHeight="1"/>
    <row r="57" ht="17.2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6.5" customHeight="1"/>
    <row r="73" ht="16.5" customHeight="1"/>
    <row r="74" ht="15.75" customHeight="1"/>
    <row r="75" ht="15.75" customHeight="1"/>
    <row r="76" ht="16.5" customHeight="1"/>
    <row r="77" ht="16.5" customHeight="1"/>
    <row r="78" ht="16.5" customHeight="1"/>
    <row r="79" ht="16.5" customHeight="1"/>
    <row r="80" ht="16.5" customHeight="1"/>
    <row r="81" ht="16.5" customHeight="1"/>
    <row r="82" ht="16.5" customHeight="1"/>
    <row r="83" ht="16.5" customHeight="1"/>
    <row r="84" ht="16.5" customHeight="1"/>
    <row r="85" ht="20.25" customHeight="1"/>
    <row r="86" ht="16.5" customHeight="1"/>
    <row r="87" ht="16.5" customHeight="1"/>
    <row r="88" ht="16.5" customHeight="1"/>
    <row r="89" ht="16.5" customHeight="1"/>
    <row r="90" ht="16.5" customHeight="1"/>
    <row r="91" ht="16.5" customHeight="1"/>
    <row r="92" ht="16.5" customHeight="1"/>
    <row r="93" ht="15.75" customHeight="1"/>
    <row r="94" ht="16.5" customHeight="1"/>
    <row r="95" ht="15.75" customHeight="1"/>
    <row r="96" ht="15.75" customHeight="1"/>
    <row r="97" ht="15.75" customHeight="1"/>
    <row r="98" ht="15.75" customHeight="1"/>
    <row r="99" ht="16.5" customHeight="1"/>
    <row r="100" ht="16.5" customHeight="1"/>
    <row r="101" ht="16.5" customHeight="1"/>
    <row r="102" ht="16.5" customHeight="1"/>
    <row r="103" ht="15.7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30" customHeight="1"/>
    <row r="127" ht="30" customHeight="1"/>
    <row r="128" ht="16.5" customHeight="1"/>
    <row r="129" ht="16.5" customHeight="1"/>
    <row r="130" ht="16.5" customHeight="1"/>
    <row r="131" ht="15.75" customHeight="1"/>
    <row r="132" ht="15.75" customHeight="1"/>
    <row r="133" ht="15.75" customHeight="1"/>
    <row r="134" ht="15.75" customHeight="1"/>
    <row r="135" ht="15.75" customHeight="1"/>
    <row r="136" ht="16.5" customHeight="1"/>
    <row r="137" ht="16.5" customHeight="1"/>
    <row r="138" ht="16.5" customHeight="1"/>
    <row r="139" ht="16.5" customHeight="1"/>
    <row r="140" ht="16.5" customHeight="1"/>
    <row r="141" ht="16.5" customHeight="1"/>
    <row r="142" ht="15.7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5.75" customHeight="1"/>
    <row r="158" ht="15.7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23.25" customHeight="1"/>
    <row r="172" ht="23.25" customHeight="1"/>
    <row r="173" ht="23.25" customHeight="1"/>
    <row r="174" ht="16.5" customHeight="1"/>
    <row r="175" ht="30" customHeight="1"/>
    <row r="176" ht="30" customHeight="1"/>
    <row r="177" ht="15.75" customHeight="1"/>
    <row r="178" ht="16.5" customHeight="1"/>
    <row r="179" ht="16.5" customHeight="1"/>
    <row r="180" ht="16.5" customHeight="1"/>
    <row r="181" ht="16.5" customHeight="1"/>
    <row r="182" ht="16.5" customHeight="1"/>
    <row r="183" ht="16.5" customHeight="1"/>
    <row r="184" ht="15.75" customHeight="1"/>
    <row r="185" ht="30" customHeight="1"/>
    <row r="186" ht="40.5" customHeight="1"/>
    <row r="187" ht="24.75" customHeight="1"/>
    <row r="188" ht="15.75" customHeight="1"/>
    <row r="189" ht="40.5" customHeight="1"/>
    <row r="190" ht="30.75" customHeight="1"/>
    <row r="191" ht="27.75" customHeight="1"/>
    <row r="192" ht="27.75" customHeight="1"/>
    <row r="193" ht="33.75" customHeight="1"/>
    <row r="194" ht="28.5" customHeight="1"/>
    <row r="195" ht="29.25" customHeight="1"/>
    <row r="196" ht="15.75" customHeight="1"/>
    <row r="197" ht="15.75" customHeight="1"/>
    <row r="198" ht="15.75" customHeight="1"/>
    <row r="199" ht="15.75" customHeight="1"/>
    <row r="200" ht="15.75" customHeight="1"/>
    <row r="201" ht="15.7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57">
    <mergeCell ref="B10:J10"/>
    <mergeCell ref="A11:G11"/>
    <mergeCell ref="B30:C30"/>
    <mergeCell ref="D30:J30"/>
    <mergeCell ref="B31:C31"/>
    <mergeCell ref="D31:J31"/>
    <mergeCell ref="D26:J26"/>
    <mergeCell ref="B27:J27"/>
    <mergeCell ref="B28:J28"/>
    <mergeCell ref="B29:C29"/>
    <mergeCell ref="D29:J29"/>
    <mergeCell ref="A6:J6"/>
    <mergeCell ref="A7:J7"/>
    <mergeCell ref="A8:J8"/>
    <mergeCell ref="C9:D9"/>
    <mergeCell ref="E9:F9"/>
    <mergeCell ref="G9:J9"/>
    <mergeCell ref="A1:J1"/>
    <mergeCell ref="A2:J2"/>
    <mergeCell ref="A3:J3"/>
    <mergeCell ref="A4:J4"/>
    <mergeCell ref="A5:J5"/>
    <mergeCell ref="F13:G13"/>
    <mergeCell ref="B13:E13"/>
    <mergeCell ref="B14:E14"/>
    <mergeCell ref="F14:G14"/>
    <mergeCell ref="B15:E15"/>
    <mergeCell ref="F15:G15"/>
    <mergeCell ref="B16:E16"/>
    <mergeCell ref="F16:G16"/>
    <mergeCell ref="B17:E17"/>
    <mergeCell ref="F17:G17"/>
    <mergeCell ref="B18:E18"/>
    <mergeCell ref="F18:G18"/>
    <mergeCell ref="B19:E19"/>
    <mergeCell ref="F19:G19"/>
    <mergeCell ref="F20:G20"/>
    <mergeCell ref="B20:E20"/>
    <mergeCell ref="B21:E21"/>
    <mergeCell ref="F21:G21"/>
    <mergeCell ref="B22:E22"/>
    <mergeCell ref="F22:G22"/>
    <mergeCell ref="B23:E23"/>
    <mergeCell ref="F23:G23"/>
    <mergeCell ref="B24:E24"/>
    <mergeCell ref="F24:G24"/>
    <mergeCell ref="B25:E25"/>
    <mergeCell ref="F25:G25"/>
    <mergeCell ref="B26:C26"/>
    <mergeCell ref="B34:C34"/>
    <mergeCell ref="B35:C35"/>
    <mergeCell ref="D35:J35"/>
    <mergeCell ref="B33:C33"/>
    <mergeCell ref="D33:J33"/>
    <mergeCell ref="D34:J34"/>
    <mergeCell ref="B32:C32"/>
    <mergeCell ref="D32:J32"/>
  </mergeCells>
  <printOptions horizontalCentered="1"/>
  <pageMargins left="0.25" right="0.25" top="0.25" bottom="0.25" header="0" footer="0"/>
  <pageSetup fitToHeight="0"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outlinePr summaryBelow="0" summaryRight="0"/>
  </sheetPr>
  <dimension ref="A1:M997"/>
  <sheetViews>
    <sheetView topLeftCell="A46" workbookViewId="0">
      <selection activeCell="A46" sqref="A1:A1048576"/>
    </sheetView>
  </sheetViews>
  <sheetFormatPr defaultColWidth="14.42578125" defaultRowHeight="15" customHeight="1"/>
  <cols>
    <col min="1" max="1" width="3.5703125" style="1006"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36.75">
      <c r="A1" s="1002"/>
      <c r="B1" s="135" t="s">
        <v>92</v>
      </c>
      <c r="C1" s="136" t="s">
        <v>93</v>
      </c>
      <c r="D1" s="137" t="s">
        <v>94</v>
      </c>
      <c r="E1" s="138" t="s">
        <v>95</v>
      </c>
      <c r="F1" s="139" t="s">
        <v>96</v>
      </c>
      <c r="G1" s="140" t="s">
        <v>97</v>
      </c>
      <c r="H1" s="140" t="s">
        <v>98</v>
      </c>
      <c r="I1" s="141" t="s">
        <v>99</v>
      </c>
      <c r="J1" s="520" t="s">
        <v>100</v>
      </c>
      <c r="K1" s="143" t="s">
        <v>101</v>
      </c>
      <c r="L1" s="144" t="s">
        <v>102</v>
      </c>
    </row>
    <row r="2" spans="1:12" ht="23.25">
      <c r="A2" s="1003"/>
      <c r="B2" s="1128" t="s">
        <v>1497</v>
      </c>
      <c r="C2" s="1129"/>
      <c r="D2" s="1129"/>
      <c r="E2" s="1129"/>
      <c r="F2" s="1129"/>
      <c r="G2" s="1129"/>
      <c r="H2" s="1129"/>
      <c r="I2" s="1129"/>
      <c r="J2" s="1129"/>
      <c r="K2" s="1129"/>
      <c r="L2" s="1130"/>
    </row>
    <row r="3" spans="1:12">
      <c r="A3" s="1003">
        <v>1</v>
      </c>
      <c r="B3" s="205" t="s">
        <v>1498</v>
      </c>
      <c r="C3" s="728" t="s">
        <v>1499</v>
      </c>
      <c r="D3" s="196" t="s">
        <v>1500</v>
      </c>
      <c r="E3" s="283"/>
      <c r="F3" s="225" t="s">
        <v>1501</v>
      </c>
      <c r="G3" s="428" t="s">
        <v>1502</v>
      </c>
      <c r="H3" s="353" t="s">
        <v>139</v>
      </c>
      <c r="I3" s="177">
        <v>17</v>
      </c>
      <c r="J3" s="716"/>
      <c r="K3" s="259">
        <f>J3/36</f>
        <v>0</v>
      </c>
      <c r="L3" s="179">
        <f>I3*J3</f>
        <v>0</v>
      </c>
    </row>
    <row r="4" spans="1:12" ht="24.75">
      <c r="A4" s="1003">
        <v>2</v>
      </c>
      <c r="B4" s="233" t="s">
        <v>1503</v>
      </c>
      <c r="C4" s="844" t="s">
        <v>1504</v>
      </c>
      <c r="D4" s="196" t="s">
        <v>1454</v>
      </c>
      <c r="E4" s="283"/>
      <c r="F4" s="225" t="s">
        <v>1505</v>
      </c>
      <c r="G4" s="428" t="s">
        <v>1506</v>
      </c>
      <c r="H4" s="353" t="s">
        <v>139</v>
      </c>
      <c r="I4" s="177">
        <v>10</v>
      </c>
      <c r="J4" s="717"/>
      <c r="K4" s="259">
        <f>J4/6</f>
        <v>0</v>
      </c>
      <c r="L4" s="179">
        <f>J4*I4</f>
        <v>0</v>
      </c>
    </row>
    <row r="5" spans="1:12">
      <c r="A5" s="1003">
        <v>3</v>
      </c>
      <c r="B5" s="172" t="s">
        <v>1507</v>
      </c>
      <c r="C5" s="728" t="s">
        <v>1508</v>
      </c>
      <c r="D5" s="196" t="s">
        <v>155</v>
      </c>
      <c r="E5" s="283"/>
      <c r="F5" s="225" t="s">
        <v>1509</v>
      </c>
      <c r="G5" s="428" t="s">
        <v>1510</v>
      </c>
      <c r="H5" s="353" t="s">
        <v>139</v>
      </c>
      <c r="I5" s="177">
        <v>3</v>
      </c>
      <c r="J5" s="717"/>
      <c r="K5" s="259">
        <f>J5/25</f>
        <v>0</v>
      </c>
      <c r="L5" s="179">
        <f t="shared" ref="L5:L6" si="0">I5*J5</f>
        <v>0</v>
      </c>
    </row>
    <row r="6" spans="1:12">
      <c r="A6" s="1006">
        <v>4</v>
      </c>
      <c r="B6" s="233" t="s">
        <v>1511</v>
      </c>
      <c r="C6" s="157" t="s">
        <v>1512</v>
      </c>
      <c r="D6" s="158" t="s">
        <v>187</v>
      </c>
      <c r="E6" s="340"/>
      <c r="F6" s="149" t="s">
        <v>1513</v>
      </c>
      <c r="G6" s="161" t="s">
        <v>1514</v>
      </c>
      <c r="H6" s="162" t="s">
        <v>139</v>
      </c>
      <c r="I6" s="266">
        <v>6</v>
      </c>
      <c r="J6" s="717"/>
      <c r="K6" s="264">
        <f>J6/5</f>
        <v>0</v>
      </c>
      <c r="L6" s="235">
        <f t="shared" si="0"/>
        <v>0</v>
      </c>
    </row>
    <row r="7" spans="1:12">
      <c r="A7" s="1006">
        <v>5</v>
      </c>
      <c r="B7" s="205" t="s">
        <v>1515</v>
      </c>
      <c r="C7" s="230" t="s">
        <v>1516</v>
      </c>
      <c r="D7" s="524" t="s">
        <v>1517</v>
      </c>
      <c r="E7" s="771"/>
      <c r="F7" s="209"/>
      <c r="G7" s="421" t="s">
        <v>1518</v>
      </c>
      <c r="H7" s="845" t="s">
        <v>277</v>
      </c>
      <c r="I7" s="212">
        <v>10</v>
      </c>
      <c r="J7" s="717"/>
      <c r="K7" s="261">
        <f>J7/50</f>
        <v>0</v>
      </c>
      <c r="L7" s="214">
        <f>J7*10</f>
        <v>0</v>
      </c>
    </row>
    <row r="8" spans="1:12">
      <c r="A8" s="1006">
        <v>6</v>
      </c>
      <c r="B8" s="1145" t="s">
        <v>1519</v>
      </c>
      <c r="C8" s="728" t="s">
        <v>1520</v>
      </c>
      <c r="D8" s="196"/>
      <c r="E8" s="283"/>
      <c r="F8" s="225" t="s">
        <v>1521</v>
      </c>
      <c r="G8" s="428" t="s">
        <v>1522</v>
      </c>
      <c r="H8" s="353" t="s">
        <v>937</v>
      </c>
      <c r="I8" s="226">
        <v>5</v>
      </c>
      <c r="J8" s="846"/>
      <c r="K8" s="259"/>
      <c r="L8" s="179">
        <f>I8*J8</f>
        <v>0</v>
      </c>
    </row>
    <row r="9" spans="1:12">
      <c r="B9" s="1146"/>
      <c r="C9" s="372"/>
      <c r="D9" s="147"/>
      <c r="E9" s="316"/>
      <c r="F9" s="160"/>
      <c r="G9" s="373"/>
      <c r="H9" s="311"/>
      <c r="I9" s="202"/>
      <c r="J9" s="846"/>
      <c r="K9" s="260" t="s">
        <v>1523</v>
      </c>
      <c r="L9" s="204"/>
    </row>
    <row r="10" spans="1:12">
      <c r="A10" s="1006">
        <v>7</v>
      </c>
      <c r="B10" s="172" t="s">
        <v>1524</v>
      </c>
      <c r="C10" s="489" t="s">
        <v>1525</v>
      </c>
      <c r="D10" s="196" t="s">
        <v>1526</v>
      </c>
      <c r="E10" s="283"/>
      <c r="F10" s="225" t="s">
        <v>1527</v>
      </c>
      <c r="G10" s="428" t="s">
        <v>1528</v>
      </c>
      <c r="H10" s="353" t="s">
        <v>139</v>
      </c>
      <c r="I10" s="226">
        <v>20</v>
      </c>
      <c r="J10" s="719"/>
      <c r="K10" s="259">
        <f>J10/17</f>
        <v>0</v>
      </c>
      <c r="L10" s="179">
        <f>I10*J10</f>
        <v>0</v>
      </c>
    </row>
    <row r="11" spans="1:12">
      <c r="B11" s="200"/>
      <c r="C11" s="766"/>
      <c r="D11" s="147"/>
      <c r="E11" s="316"/>
      <c r="F11" s="160"/>
      <c r="G11" s="373"/>
      <c r="H11" s="311"/>
      <c r="I11" s="202"/>
      <c r="J11" s="716"/>
      <c r="K11" s="260" t="s">
        <v>1529</v>
      </c>
      <c r="L11" s="595"/>
    </row>
    <row r="12" spans="1:12">
      <c r="A12" s="1006">
        <v>8</v>
      </c>
      <c r="B12" s="205" t="s">
        <v>1530</v>
      </c>
      <c r="C12" s="230" t="s">
        <v>1531</v>
      </c>
      <c r="D12" s="207" t="s">
        <v>1532</v>
      </c>
      <c r="E12" s="329"/>
      <c r="F12" s="209" t="s">
        <v>1533</v>
      </c>
      <c r="G12" s="175" t="s">
        <v>1522</v>
      </c>
      <c r="H12" s="211" t="s">
        <v>1534</v>
      </c>
      <c r="I12" s="212">
        <v>35</v>
      </c>
      <c r="J12" s="716"/>
      <c r="K12" s="260"/>
      <c r="L12" s="595">
        <f>J12*I12</f>
        <v>0</v>
      </c>
    </row>
    <row r="13" spans="1:12">
      <c r="A13" s="1006">
        <v>9</v>
      </c>
      <c r="B13" s="172" t="s">
        <v>1535</v>
      </c>
      <c r="C13" s="224" t="s">
        <v>1536</v>
      </c>
      <c r="D13" s="196" t="s">
        <v>1537</v>
      </c>
      <c r="E13" s="283"/>
      <c r="F13" s="225" t="s">
        <v>1538</v>
      </c>
      <c r="G13" s="175" t="s">
        <v>1539</v>
      </c>
      <c r="H13" s="176" t="s">
        <v>139</v>
      </c>
      <c r="I13" s="177">
        <v>10</v>
      </c>
      <c r="J13" s="846"/>
      <c r="K13" s="259">
        <f>J13/6</f>
        <v>0</v>
      </c>
      <c r="L13" s="179">
        <f>I13*J13</f>
        <v>0</v>
      </c>
    </row>
    <row r="14" spans="1:12">
      <c r="B14" s="200"/>
      <c r="C14" s="228"/>
      <c r="D14" s="147"/>
      <c r="E14" s="316"/>
      <c r="F14" s="160"/>
      <c r="G14" s="150" t="s">
        <v>178</v>
      </c>
      <c r="H14" s="151"/>
      <c r="I14" s="202"/>
      <c r="J14" s="716"/>
      <c r="K14" s="260" t="s">
        <v>1540</v>
      </c>
      <c r="L14" s="595"/>
    </row>
    <row r="15" spans="1:12">
      <c r="A15" s="1006">
        <v>10</v>
      </c>
      <c r="B15" s="172" t="s">
        <v>1541</v>
      </c>
      <c r="C15" s="224" t="s">
        <v>1542</v>
      </c>
      <c r="D15" s="196" t="s">
        <v>1543</v>
      </c>
      <c r="E15" s="283"/>
      <c r="F15" s="225" t="s">
        <v>1544</v>
      </c>
      <c r="G15" s="175" t="s">
        <v>1545</v>
      </c>
      <c r="H15" s="176" t="s">
        <v>313</v>
      </c>
      <c r="I15" s="177">
        <v>45</v>
      </c>
      <c r="J15" s="717"/>
      <c r="K15" s="259">
        <f t="shared" ref="K15:K16" si="1">J15</f>
        <v>0</v>
      </c>
      <c r="L15" s="179">
        <f t="shared" ref="L15:L17" si="2">(I15*J15)</f>
        <v>0</v>
      </c>
    </row>
    <row r="16" spans="1:12" ht="24">
      <c r="A16" s="1006">
        <v>11</v>
      </c>
      <c r="B16" s="172" t="s">
        <v>1546</v>
      </c>
      <c r="C16" s="224" t="s">
        <v>1547</v>
      </c>
      <c r="D16" s="196" t="s">
        <v>1543</v>
      </c>
      <c r="E16" s="283"/>
      <c r="F16" s="225" t="s">
        <v>1548</v>
      </c>
      <c r="G16" s="607" t="s">
        <v>1549</v>
      </c>
      <c r="H16" s="353" t="s">
        <v>313</v>
      </c>
      <c r="I16" s="177">
        <v>6</v>
      </c>
      <c r="J16" s="717"/>
      <c r="K16" s="259">
        <f t="shared" si="1"/>
        <v>0</v>
      </c>
      <c r="L16" s="179">
        <f t="shared" si="2"/>
        <v>0</v>
      </c>
    </row>
    <row r="17" spans="1:13">
      <c r="A17" s="1006">
        <v>12</v>
      </c>
      <c r="B17" s="172" t="s">
        <v>1550</v>
      </c>
      <c r="C17" s="224" t="s">
        <v>1551</v>
      </c>
      <c r="D17" s="196" t="s">
        <v>1552</v>
      </c>
      <c r="E17" s="283"/>
      <c r="F17" s="225"/>
      <c r="G17" s="175" t="s">
        <v>1553</v>
      </c>
      <c r="H17" s="176" t="s">
        <v>139</v>
      </c>
      <c r="I17" s="226">
        <v>30</v>
      </c>
      <c r="J17" s="717"/>
      <c r="K17" s="259">
        <f>J17/144</f>
        <v>0</v>
      </c>
      <c r="L17" s="179">
        <f t="shared" si="2"/>
        <v>0</v>
      </c>
    </row>
    <row r="18" spans="1:13">
      <c r="A18" s="1006">
        <v>13</v>
      </c>
      <c r="B18" s="205"/>
      <c r="C18" s="157" t="s">
        <v>1554</v>
      </c>
      <c r="D18" s="158" t="s">
        <v>155</v>
      </c>
      <c r="E18" s="340"/>
      <c r="F18" s="149" t="s">
        <v>1555</v>
      </c>
      <c r="G18" s="161" t="s">
        <v>1556</v>
      </c>
      <c r="H18" s="162" t="s">
        <v>139</v>
      </c>
      <c r="I18" s="163">
        <v>10</v>
      </c>
      <c r="J18" s="717"/>
      <c r="K18" s="264">
        <f t="shared" ref="K18:K20" si="3">J18/25</f>
        <v>0</v>
      </c>
      <c r="L18" s="235">
        <f t="shared" ref="L18:L23" si="4">I18*J18</f>
        <v>0</v>
      </c>
    </row>
    <row r="19" spans="1:13" ht="15.75" customHeight="1">
      <c r="A19" s="1006">
        <v>14</v>
      </c>
      <c r="B19" s="205"/>
      <c r="C19" s="157" t="s">
        <v>1557</v>
      </c>
      <c r="D19" s="158" t="s">
        <v>155</v>
      </c>
      <c r="E19" s="340"/>
      <c r="F19" s="149" t="s">
        <v>1558</v>
      </c>
      <c r="G19" s="171" t="s">
        <v>1559</v>
      </c>
      <c r="H19" s="162" t="s">
        <v>139</v>
      </c>
      <c r="I19" s="163">
        <v>35</v>
      </c>
      <c r="J19" s="717"/>
      <c r="K19" s="264">
        <f t="shared" si="3"/>
        <v>0</v>
      </c>
      <c r="L19" s="235">
        <f t="shared" si="4"/>
        <v>0</v>
      </c>
    </row>
    <row r="20" spans="1:13" ht="15.75" customHeight="1">
      <c r="A20" s="1006">
        <v>15</v>
      </c>
      <c r="B20" s="200"/>
      <c r="C20" s="157" t="s">
        <v>1560</v>
      </c>
      <c r="D20" s="158" t="s">
        <v>155</v>
      </c>
      <c r="E20" s="340"/>
      <c r="F20" s="149" t="s">
        <v>1561</v>
      </c>
      <c r="G20" s="161" t="s">
        <v>1562</v>
      </c>
      <c r="H20" s="162" t="s">
        <v>139</v>
      </c>
      <c r="I20" s="163">
        <v>17</v>
      </c>
      <c r="J20" s="717"/>
      <c r="K20" s="264">
        <f t="shared" si="3"/>
        <v>0</v>
      </c>
      <c r="L20" s="235">
        <f t="shared" si="4"/>
        <v>0</v>
      </c>
    </row>
    <row r="21" spans="1:13" ht="15.75" customHeight="1">
      <c r="A21" s="1006">
        <v>16</v>
      </c>
      <c r="B21" s="172" t="s">
        <v>1563</v>
      </c>
      <c r="C21" s="728" t="s">
        <v>1564</v>
      </c>
      <c r="D21" s="196" t="s">
        <v>1565</v>
      </c>
      <c r="E21" s="283"/>
      <c r="F21" s="225" t="s">
        <v>1566</v>
      </c>
      <c r="G21" s="428" t="s">
        <v>1567</v>
      </c>
      <c r="H21" s="353" t="s">
        <v>139</v>
      </c>
      <c r="I21" s="177">
        <v>3</v>
      </c>
      <c r="J21" s="717"/>
      <c r="K21" s="259">
        <f>J21/4</f>
        <v>0</v>
      </c>
      <c r="L21" s="179">
        <f t="shared" si="4"/>
        <v>0</v>
      </c>
    </row>
    <row r="22" spans="1:13" ht="15.75" customHeight="1">
      <c r="A22" s="1006">
        <v>17</v>
      </c>
      <c r="B22" s="172" t="s">
        <v>1568</v>
      </c>
      <c r="C22" s="728" t="s">
        <v>1569</v>
      </c>
      <c r="D22" s="196" t="s">
        <v>1570</v>
      </c>
      <c r="E22" s="283"/>
      <c r="F22" s="225" t="s">
        <v>1571</v>
      </c>
      <c r="G22" s="428" t="s">
        <v>1572</v>
      </c>
      <c r="H22" s="353" t="s">
        <v>139</v>
      </c>
      <c r="I22" s="177">
        <v>10</v>
      </c>
      <c r="J22" s="717"/>
      <c r="K22" s="259">
        <f>J22/200</f>
        <v>0</v>
      </c>
      <c r="L22" s="179">
        <f t="shared" si="4"/>
        <v>0</v>
      </c>
    </row>
    <row r="23" spans="1:13" ht="15.75" customHeight="1">
      <c r="A23" s="1006">
        <v>18</v>
      </c>
      <c r="B23" s="172" t="s">
        <v>1573</v>
      </c>
      <c r="C23" s="262" t="s">
        <v>1574</v>
      </c>
      <c r="D23" s="174" t="s">
        <v>1575</v>
      </c>
      <c r="E23" s="512"/>
      <c r="F23" s="225" t="s">
        <v>1576</v>
      </c>
      <c r="G23" s="607" t="s">
        <v>1577</v>
      </c>
      <c r="H23" s="353" t="s">
        <v>139</v>
      </c>
      <c r="I23" s="226">
        <v>6</v>
      </c>
      <c r="J23" s="846"/>
      <c r="K23" s="259">
        <f>J23/720</f>
        <v>0</v>
      </c>
      <c r="L23" s="179">
        <f t="shared" si="4"/>
        <v>0</v>
      </c>
      <c r="M23" s="61"/>
    </row>
    <row r="24" spans="1:13" ht="15.75" customHeight="1">
      <c r="A24" s="1006">
        <v>19</v>
      </c>
      <c r="B24" s="172" t="s">
        <v>1578</v>
      </c>
      <c r="C24" s="224" t="s">
        <v>1579</v>
      </c>
      <c r="D24" s="196" t="s">
        <v>1580</v>
      </c>
      <c r="E24" s="283"/>
      <c r="F24" s="225" t="s">
        <v>1581</v>
      </c>
      <c r="G24" s="175" t="s">
        <v>1582</v>
      </c>
      <c r="H24" s="176" t="s">
        <v>139</v>
      </c>
      <c r="I24" s="226">
        <v>25</v>
      </c>
      <c r="J24" s="719"/>
      <c r="K24" s="259">
        <f>J24/200</f>
        <v>0</v>
      </c>
      <c r="L24" s="179">
        <f>J24*I24</f>
        <v>0</v>
      </c>
    </row>
    <row r="25" spans="1:13" ht="15.75" customHeight="1">
      <c r="B25" s="200"/>
      <c r="C25" s="228" t="s">
        <v>1583</v>
      </c>
      <c r="D25" s="147"/>
      <c r="E25" s="316"/>
      <c r="F25" s="160"/>
      <c r="G25" s="150" t="s">
        <v>178</v>
      </c>
      <c r="H25" s="151"/>
      <c r="I25" s="202"/>
      <c r="J25" s="716"/>
      <c r="K25" s="260"/>
      <c r="L25" s="204"/>
    </row>
    <row r="26" spans="1:13" ht="15.75" customHeight="1">
      <c r="A26" s="1006">
        <v>20</v>
      </c>
      <c r="B26" s="172" t="s">
        <v>1584</v>
      </c>
      <c r="C26" s="728" t="s">
        <v>1585</v>
      </c>
      <c r="D26" s="196"/>
      <c r="E26" s="283"/>
      <c r="F26" s="225" t="s">
        <v>1586</v>
      </c>
      <c r="G26" s="428" t="s">
        <v>265</v>
      </c>
      <c r="H26" s="353" t="s">
        <v>139</v>
      </c>
      <c r="I26" s="177">
        <v>13</v>
      </c>
      <c r="J26" s="846"/>
      <c r="K26" s="259">
        <f>J26/500</f>
        <v>0</v>
      </c>
      <c r="L26" s="179">
        <f>I26*J26</f>
        <v>0</v>
      </c>
    </row>
    <row r="27" spans="1:13" ht="15.75" customHeight="1">
      <c r="B27" s="200"/>
      <c r="C27" s="766" t="s">
        <v>1587</v>
      </c>
      <c r="D27" s="147" t="s">
        <v>1588</v>
      </c>
      <c r="E27" s="316"/>
      <c r="F27" s="160"/>
      <c r="G27" s="373" t="s">
        <v>1589</v>
      </c>
      <c r="H27" s="311"/>
      <c r="I27" s="202"/>
      <c r="J27" s="846"/>
      <c r="K27" s="260"/>
      <c r="L27" s="595"/>
    </row>
    <row r="28" spans="1:13" ht="15.75" customHeight="1">
      <c r="A28" s="1006">
        <v>21</v>
      </c>
      <c r="B28" s="205" t="s">
        <v>1590</v>
      </c>
      <c r="C28" s="230" t="s">
        <v>1591</v>
      </c>
      <c r="D28" s="207" t="s">
        <v>1592</v>
      </c>
      <c r="E28" s="329"/>
      <c r="F28" s="209" t="s">
        <v>1593</v>
      </c>
      <c r="G28" s="210" t="s">
        <v>1594</v>
      </c>
      <c r="H28" s="211" t="s">
        <v>139</v>
      </c>
      <c r="I28" s="215">
        <v>35</v>
      </c>
      <c r="J28" s="719"/>
      <c r="K28" s="261">
        <f>J28/285</f>
        <v>0</v>
      </c>
      <c r="L28" s="256">
        <f>J28*I28</f>
        <v>0</v>
      </c>
    </row>
    <row r="29" spans="1:13" ht="15.75" customHeight="1">
      <c r="B29" s="205"/>
      <c r="C29" s="232" t="s">
        <v>1595</v>
      </c>
      <c r="D29" s="207"/>
      <c r="E29" s="329"/>
      <c r="F29" s="209"/>
      <c r="G29" s="210" t="s">
        <v>178</v>
      </c>
      <c r="H29" s="211"/>
      <c r="I29" s="212"/>
      <c r="J29" s="846"/>
      <c r="K29" s="261"/>
      <c r="L29" s="258"/>
    </row>
    <row r="30" spans="1:13" ht="15.75" customHeight="1">
      <c r="A30" s="1006">
        <v>22</v>
      </c>
      <c r="B30" s="172" t="s">
        <v>1596</v>
      </c>
      <c r="C30" s="173" t="s">
        <v>1597</v>
      </c>
      <c r="D30" s="174" t="s">
        <v>1598</v>
      </c>
      <c r="E30" s="512"/>
      <c r="F30" s="225" t="s">
        <v>1599</v>
      </c>
      <c r="G30" s="175" t="s">
        <v>1600</v>
      </c>
      <c r="H30" s="176" t="s">
        <v>139</v>
      </c>
      <c r="I30" s="226">
        <v>80</v>
      </c>
      <c r="J30" s="710"/>
      <c r="K30" s="259">
        <f>J30/100</f>
        <v>0</v>
      </c>
      <c r="L30" s="179">
        <f>I30*J30</f>
        <v>0</v>
      </c>
    </row>
    <row r="31" spans="1:13" ht="15.75" customHeight="1">
      <c r="B31" s="200"/>
      <c r="C31" s="146"/>
      <c r="D31" s="147"/>
      <c r="E31" s="316"/>
      <c r="F31" s="160"/>
      <c r="G31" s="150" t="s">
        <v>178</v>
      </c>
      <c r="H31" s="151"/>
      <c r="I31" s="202"/>
      <c r="J31" s="712"/>
      <c r="K31" s="260"/>
      <c r="L31" s="204"/>
    </row>
    <row r="32" spans="1:13" ht="15.75" customHeight="1">
      <c r="A32" s="1006">
        <v>23</v>
      </c>
      <c r="B32" s="205" t="s">
        <v>1601</v>
      </c>
      <c r="C32" s="206" t="s">
        <v>1602</v>
      </c>
      <c r="D32" s="207" t="s">
        <v>1598</v>
      </c>
      <c r="E32" s="329"/>
      <c r="F32" s="209"/>
      <c r="G32" s="799" t="s">
        <v>1603</v>
      </c>
      <c r="H32" s="211" t="s">
        <v>139</v>
      </c>
      <c r="I32" s="215">
        <v>77</v>
      </c>
      <c r="J32" s="846"/>
      <c r="K32" s="261">
        <f>J32/100</f>
        <v>0</v>
      </c>
      <c r="L32" s="214">
        <f>I32*J32</f>
        <v>0</v>
      </c>
    </row>
    <row r="33" spans="1:12" ht="24.75">
      <c r="B33" s="200"/>
      <c r="C33" s="847" t="s">
        <v>1604</v>
      </c>
      <c r="D33" s="220"/>
      <c r="E33" s="289"/>
      <c r="F33" s="184"/>
      <c r="G33" s="291"/>
      <c r="H33" s="292"/>
      <c r="I33" s="293"/>
      <c r="J33" s="716"/>
      <c r="K33" s="605"/>
      <c r="L33" s="595"/>
    </row>
    <row r="34" spans="1:12" ht="15.75" customHeight="1">
      <c r="A34" s="1006">
        <v>24</v>
      </c>
      <c r="B34" s="156" t="s">
        <v>1601</v>
      </c>
      <c r="C34" s="848" t="s">
        <v>1605</v>
      </c>
      <c r="D34" s="222" t="s">
        <v>1606</v>
      </c>
      <c r="E34" s="340"/>
      <c r="F34" s="149"/>
      <c r="G34" s="171" t="s">
        <v>1607</v>
      </c>
      <c r="H34" s="270" t="s">
        <v>139</v>
      </c>
      <c r="I34" s="163">
        <v>77</v>
      </c>
      <c r="J34" s="849"/>
      <c r="K34" s="264">
        <f>J34/100</f>
        <v>0</v>
      </c>
      <c r="L34" s="235">
        <f t="shared" ref="L34:L36" si="5">I34*J34</f>
        <v>0</v>
      </c>
    </row>
    <row r="35" spans="1:12" ht="15.75" customHeight="1">
      <c r="A35" s="1006">
        <v>25</v>
      </c>
      <c r="B35" s="233" t="s">
        <v>1608</v>
      </c>
      <c r="C35" s="234" t="s">
        <v>1609</v>
      </c>
      <c r="D35" s="158" t="s">
        <v>1610</v>
      </c>
      <c r="E35" s="340"/>
      <c r="F35" s="149" t="s">
        <v>1611</v>
      </c>
      <c r="G35" s="161" t="s">
        <v>1612</v>
      </c>
      <c r="H35" s="162" t="s">
        <v>139</v>
      </c>
      <c r="I35" s="266">
        <v>14</v>
      </c>
      <c r="J35" s="850"/>
      <c r="K35" s="264">
        <f>J35/12</f>
        <v>0</v>
      </c>
      <c r="L35" s="166">
        <f t="shared" si="5"/>
        <v>0</v>
      </c>
    </row>
    <row r="36" spans="1:12" ht="15.75" customHeight="1">
      <c r="A36" s="1006">
        <v>26</v>
      </c>
      <c r="B36" s="172" t="s">
        <v>1613</v>
      </c>
      <c r="C36" s="728" t="s">
        <v>1614</v>
      </c>
      <c r="D36" s="196" t="s">
        <v>1615</v>
      </c>
      <c r="E36" s="283"/>
      <c r="F36" s="225" t="s">
        <v>1616</v>
      </c>
      <c r="G36" s="428" t="s">
        <v>1617</v>
      </c>
      <c r="H36" s="353" t="s">
        <v>139</v>
      </c>
      <c r="I36" s="177">
        <v>8</v>
      </c>
      <c r="J36" s="846"/>
      <c r="K36" s="259">
        <f>J36/200</f>
        <v>0</v>
      </c>
      <c r="L36" s="179">
        <f t="shared" si="5"/>
        <v>0</v>
      </c>
    </row>
    <row r="37" spans="1:12" ht="15.75" customHeight="1">
      <c r="B37" s="205"/>
      <c r="C37" s="774"/>
      <c r="D37" s="207"/>
      <c r="E37" s="329"/>
      <c r="F37" s="209"/>
      <c r="G37" s="625" t="s">
        <v>1618</v>
      </c>
      <c r="H37" s="367"/>
      <c r="I37" s="212"/>
      <c r="J37" s="716"/>
      <c r="K37" s="261"/>
      <c r="L37" s="258"/>
    </row>
    <row r="38" spans="1:12" ht="15.75" customHeight="1">
      <c r="A38" s="1006">
        <v>27</v>
      </c>
      <c r="B38" s="233" t="s">
        <v>1619</v>
      </c>
      <c r="C38" s="262" t="s">
        <v>1620</v>
      </c>
      <c r="D38" s="158" t="s">
        <v>1621</v>
      </c>
      <c r="E38" s="340"/>
      <c r="F38" s="149" t="s">
        <v>1622</v>
      </c>
      <c r="G38" s="161" t="s">
        <v>1623</v>
      </c>
      <c r="H38" s="162" t="s">
        <v>139</v>
      </c>
      <c r="I38" s="266">
        <v>1</v>
      </c>
      <c r="J38" s="849"/>
      <c r="K38" s="264">
        <f t="shared" ref="K38:K39" si="6">J38/200</f>
        <v>0</v>
      </c>
      <c r="L38" s="235">
        <f t="shared" ref="L38:L39" si="7">I38*J38</f>
        <v>0</v>
      </c>
    </row>
    <row r="39" spans="1:12" ht="15.75" customHeight="1">
      <c r="A39" s="1006">
        <v>28</v>
      </c>
      <c r="B39" s="205" t="s">
        <v>1624</v>
      </c>
      <c r="C39" s="775" t="s">
        <v>1625</v>
      </c>
      <c r="D39" s="207" t="s">
        <v>1580</v>
      </c>
      <c r="E39" s="329"/>
      <c r="F39" s="209" t="s">
        <v>1626</v>
      </c>
      <c r="G39" s="625" t="s">
        <v>1627</v>
      </c>
      <c r="H39" s="367" t="s">
        <v>139</v>
      </c>
      <c r="I39" s="212">
        <v>2</v>
      </c>
      <c r="J39" s="849"/>
      <c r="K39" s="261">
        <f t="shared" si="6"/>
        <v>0</v>
      </c>
      <c r="L39" s="256">
        <f t="shared" si="7"/>
        <v>0</v>
      </c>
    </row>
    <row r="40" spans="1:12" ht="15.75" customHeight="1">
      <c r="A40" s="1006">
        <v>29</v>
      </c>
      <c r="B40" s="172" t="s">
        <v>1628</v>
      </c>
      <c r="C40" s="262" t="s">
        <v>1629</v>
      </c>
      <c r="D40" s="158" t="s">
        <v>1630</v>
      </c>
      <c r="E40" s="340"/>
      <c r="F40" s="149" t="s">
        <v>1631</v>
      </c>
      <c r="G40" s="161" t="s">
        <v>1632</v>
      </c>
      <c r="H40" s="162" t="s">
        <v>139</v>
      </c>
      <c r="I40" s="266">
        <v>6</v>
      </c>
      <c r="J40" s="849"/>
      <c r="K40" s="264">
        <f t="shared" ref="K40:K41" si="8">J40/12</f>
        <v>0</v>
      </c>
      <c r="L40" s="166">
        <f t="shared" ref="L40:L41" si="9">J40*K40</f>
        <v>0</v>
      </c>
    </row>
    <row r="41" spans="1:12" ht="15.75" customHeight="1">
      <c r="A41" s="1006">
        <v>30</v>
      </c>
      <c r="B41" s="200"/>
      <c r="C41" s="262"/>
      <c r="D41" s="158" t="s">
        <v>1630</v>
      </c>
      <c r="E41" s="340"/>
      <c r="F41" s="149" t="s">
        <v>1633</v>
      </c>
      <c r="G41" s="161" t="s">
        <v>1634</v>
      </c>
      <c r="H41" s="162" t="s">
        <v>139</v>
      </c>
      <c r="I41" s="266">
        <v>2</v>
      </c>
      <c r="J41" s="710"/>
      <c r="K41" s="264">
        <f t="shared" si="8"/>
        <v>0</v>
      </c>
      <c r="L41" s="166">
        <f t="shared" si="9"/>
        <v>0</v>
      </c>
    </row>
    <row r="42" spans="1:12" ht="15.75" customHeight="1">
      <c r="A42" s="1006">
        <v>31</v>
      </c>
      <c r="B42" s="200" t="s">
        <v>1635</v>
      </c>
      <c r="C42" s="265" t="s">
        <v>1636</v>
      </c>
      <c r="D42" s="147" t="s">
        <v>1637</v>
      </c>
      <c r="E42" s="316"/>
      <c r="F42" s="160" t="s">
        <v>1638</v>
      </c>
      <c r="G42" s="150" t="s">
        <v>1639</v>
      </c>
      <c r="H42" s="151" t="s">
        <v>139</v>
      </c>
      <c r="I42" s="152">
        <v>30</v>
      </c>
      <c r="J42" s="849"/>
      <c r="K42" s="528">
        <f>J42/120</f>
        <v>0</v>
      </c>
      <c r="L42" s="155">
        <f>I42*J42</f>
        <v>0</v>
      </c>
    </row>
    <row r="43" spans="1:12" ht="15.75" customHeight="1">
      <c r="A43" s="1006">
        <v>32</v>
      </c>
      <c r="B43" s="233" t="s">
        <v>1640</v>
      </c>
      <c r="C43" s="262" t="s">
        <v>1641</v>
      </c>
      <c r="D43" s="158" t="s">
        <v>1642</v>
      </c>
      <c r="E43" s="340"/>
      <c r="F43" s="149" t="s">
        <v>1643</v>
      </c>
      <c r="G43" s="161" t="s">
        <v>1644</v>
      </c>
      <c r="H43" s="162" t="s">
        <v>139</v>
      </c>
      <c r="I43" s="163">
        <v>20</v>
      </c>
      <c r="J43" s="849"/>
      <c r="K43" s="264">
        <f>J43/128</f>
        <v>0</v>
      </c>
      <c r="L43" s="235">
        <f>J43*I43</f>
        <v>0</v>
      </c>
    </row>
    <row r="44" spans="1:12" ht="15.75" customHeight="1">
      <c r="A44" s="1006">
        <v>33</v>
      </c>
      <c r="B44" s="172" t="s">
        <v>1645</v>
      </c>
      <c r="C44" s="489" t="s">
        <v>1646</v>
      </c>
      <c r="D44" s="196" t="s">
        <v>1647</v>
      </c>
      <c r="E44" s="283"/>
      <c r="F44" s="209" t="s">
        <v>1648</v>
      </c>
      <c r="G44" s="625" t="s">
        <v>1649</v>
      </c>
      <c r="H44" s="367" t="s">
        <v>139</v>
      </c>
      <c r="I44" s="177">
        <v>10</v>
      </c>
      <c r="J44" s="849"/>
      <c r="K44" s="259">
        <f>J44/4</f>
        <v>0</v>
      </c>
      <c r="L44" s="179">
        <f>(I44*J44)</f>
        <v>0</v>
      </c>
    </row>
    <row r="45" spans="1:12" ht="15.75" customHeight="1">
      <c r="A45" s="1006">
        <v>34</v>
      </c>
      <c r="B45" s="172" t="s">
        <v>1650</v>
      </c>
      <c r="C45" s="489" t="s">
        <v>1651</v>
      </c>
      <c r="D45" s="196" t="s">
        <v>1405</v>
      </c>
      <c r="E45" s="283"/>
      <c r="F45" s="225" t="s">
        <v>1652</v>
      </c>
      <c r="G45" s="428" t="s">
        <v>1653</v>
      </c>
      <c r="H45" s="353" t="s">
        <v>139</v>
      </c>
      <c r="I45" s="177">
        <v>6</v>
      </c>
      <c r="J45" s="849"/>
      <c r="K45" s="259">
        <f>J45/1</f>
        <v>0</v>
      </c>
      <c r="L45" s="179">
        <f>I45*J45</f>
        <v>0</v>
      </c>
    </row>
    <row r="46" spans="1:12" ht="15.75" customHeight="1">
      <c r="A46" s="1006">
        <v>35</v>
      </c>
      <c r="B46" s="233" t="s">
        <v>1654</v>
      </c>
      <c r="C46" s="262" t="s">
        <v>1655</v>
      </c>
      <c r="D46" s="158" t="s">
        <v>1565</v>
      </c>
      <c r="E46" s="340"/>
      <c r="F46" s="149" t="s">
        <v>1656</v>
      </c>
      <c r="G46" s="161" t="s">
        <v>1657</v>
      </c>
      <c r="H46" s="162" t="s">
        <v>139</v>
      </c>
      <c r="I46" s="266">
        <v>3</v>
      </c>
      <c r="J46" s="849"/>
      <c r="K46" s="264">
        <f t="shared" ref="K46:K47" si="10">J46/4</f>
        <v>0</v>
      </c>
      <c r="L46" s="235">
        <f>(I46*J46)</f>
        <v>0</v>
      </c>
    </row>
    <row r="47" spans="1:12" ht="15.75" customHeight="1">
      <c r="A47" s="1006">
        <v>36</v>
      </c>
      <c r="B47" s="205" t="s">
        <v>1658</v>
      </c>
      <c r="C47" s="775" t="s">
        <v>1659</v>
      </c>
      <c r="D47" s="207" t="s">
        <v>1565</v>
      </c>
      <c r="E47" s="329"/>
      <c r="F47" s="209" t="s">
        <v>1660</v>
      </c>
      <c r="G47" s="625" t="s">
        <v>1661</v>
      </c>
      <c r="H47" s="367" t="s">
        <v>139</v>
      </c>
      <c r="I47" s="215">
        <v>25</v>
      </c>
      <c r="J47" s="849"/>
      <c r="K47" s="261">
        <f t="shared" si="10"/>
        <v>0</v>
      </c>
      <c r="L47" s="214">
        <f>J47*I47</f>
        <v>0</v>
      </c>
    </row>
    <row r="48" spans="1:12" ht="15.75" customHeight="1">
      <c r="A48" s="1006">
        <v>37</v>
      </c>
      <c r="B48" s="172" t="s">
        <v>1662</v>
      </c>
      <c r="C48" s="173" t="s">
        <v>1663</v>
      </c>
      <c r="D48" s="196" t="s">
        <v>1664</v>
      </c>
      <c r="E48" s="283"/>
      <c r="F48" s="225" t="s">
        <v>1665</v>
      </c>
      <c r="G48" s="175" t="s">
        <v>1666</v>
      </c>
      <c r="H48" s="176" t="s">
        <v>139</v>
      </c>
      <c r="I48" s="177">
        <v>35</v>
      </c>
      <c r="J48" s="846"/>
      <c r="K48" s="259">
        <f>J48/12</f>
        <v>0</v>
      </c>
      <c r="L48" s="179">
        <f>I48*J48</f>
        <v>0</v>
      </c>
    </row>
    <row r="49" spans="1:13" ht="15.75" customHeight="1">
      <c r="B49" s="200"/>
      <c r="C49" s="146"/>
      <c r="D49" s="147"/>
      <c r="E49" s="316"/>
      <c r="F49" s="160"/>
      <c r="G49" s="150" t="s">
        <v>178</v>
      </c>
      <c r="H49" s="151"/>
      <c r="I49" s="202"/>
      <c r="J49" s="716"/>
      <c r="K49" s="260"/>
      <c r="L49" s="204"/>
    </row>
    <row r="50" spans="1:13" ht="15.75" customHeight="1">
      <c r="A50" s="1006">
        <v>38</v>
      </c>
      <c r="B50" s="156" t="s">
        <v>1667</v>
      </c>
      <c r="C50" s="157" t="s">
        <v>1668</v>
      </c>
      <c r="D50" s="158" t="s">
        <v>1669</v>
      </c>
      <c r="E50" s="340"/>
      <c r="F50" s="149" t="s">
        <v>1670</v>
      </c>
      <c r="G50" s="161" t="s">
        <v>1671</v>
      </c>
      <c r="H50" s="162" t="s">
        <v>139</v>
      </c>
      <c r="I50" s="163">
        <v>9</v>
      </c>
      <c r="J50" s="716"/>
      <c r="K50" s="264">
        <f t="shared" ref="K50:K51" si="11">J50/12</f>
        <v>0</v>
      </c>
      <c r="L50" s="235">
        <f t="shared" ref="L50:L52" si="12">I50*J50</f>
        <v>0</v>
      </c>
    </row>
    <row r="51" spans="1:13" ht="15.75" customHeight="1">
      <c r="A51" s="1006">
        <v>39</v>
      </c>
      <c r="B51" s="200" t="s">
        <v>1672</v>
      </c>
      <c r="C51" s="793" t="s">
        <v>1673</v>
      </c>
      <c r="D51" s="147" t="s">
        <v>1674</v>
      </c>
      <c r="E51" s="316"/>
      <c r="F51" s="160" t="s">
        <v>1675</v>
      </c>
      <c r="G51" s="373" t="s">
        <v>1676</v>
      </c>
      <c r="H51" s="311" t="s">
        <v>139</v>
      </c>
      <c r="I51" s="152">
        <v>5</v>
      </c>
      <c r="J51" s="717"/>
      <c r="K51" s="260">
        <f t="shared" si="11"/>
        <v>0</v>
      </c>
      <c r="L51" s="204">
        <f t="shared" si="12"/>
        <v>0</v>
      </c>
    </row>
    <row r="52" spans="1:13" ht="15.75" customHeight="1">
      <c r="A52" s="1006">
        <v>40</v>
      </c>
      <c r="B52" s="172" t="s">
        <v>1677</v>
      </c>
      <c r="C52" s="489" t="s">
        <v>1678</v>
      </c>
      <c r="D52" s="196" t="s">
        <v>155</v>
      </c>
      <c r="E52" s="283"/>
      <c r="F52" s="225" t="s">
        <v>1679</v>
      </c>
      <c r="G52" s="428" t="s">
        <v>1607</v>
      </c>
      <c r="H52" s="353" t="s">
        <v>139</v>
      </c>
      <c r="I52" s="226">
        <v>5</v>
      </c>
      <c r="J52" s="719"/>
      <c r="K52" s="259">
        <f>J52/25</f>
        <v>0</v>
      </c>
      <c r="L52" s="179">
        <f t="shared" si="12"/>
        <v>0</v>
      </c>
      <c r="M52" s="851"/>
    </row>
    <row r="53" spans="1:13" ht="15.75" customHeight="1">
      <c r="B53" s="200"/>
      <c r="C53" s="793" t="s">
        <v>1680</v>
      </c>
      <c r="D53" s="147"/>
      <c r="E53" s="316"/>
      <c r="F53" s="160"/>
      <c r="G53" s="373" t="s">
        <v>1681</v>
      </c>
      <c r="H53" s="311"/>
      <c r="I53" s="202"/>
      <c r="J53" s="716"/>
      <c r="K53" s="260" t="s">
        <v>218</v>
      </c>
      <c r="L53" s="595"/>
      <c r="M53" s="851"/>
    </row>
    <row r="54" spans="1:13" ht="15.75" customHeight="1">
      <c r="A54" s="1006">
        <v>41</v>
      </c>
      <c r="B54" s="650" t="s">
        <v>1682</v>
      </c>
      <c r="C54" s="852" t="s">
        <v>1683</v>
      </c>
      <c r="D54" s="158" t="s">
        <v>1684</v>
      </c>
      <c r="E54" s="340"/>
      <c r="F54" s="149" t="s">
        <v>1685</v>
      </c>
      <c r="G54" s="853" t="s">
        <v>1686</v>
      </c>
      <c r="H54" s="854" t="s">
        <v>139</v>
      </c>
      <c r="I54" s="274">
        <v>60</v>
      </c>
      <c r="J54" s="849"/>
      <c r="K54" s="264">
        <f>J54/24</f>
        <v>0</v>
      </c>
      <c r="L54" s="235">
        <f>I54*J54</f>
        <v>0</v>
      </c>
      <c r="M54" s="855"/>
    </row>
    <row r="55" spans="1:13" ht="23.25">
      <c r="B55" s="1132" t="s">
        <v>1687</v>
      </c>
      <c r="C55" s="1036"/>
      <c r="D55" s="1036"/>
      <c r="E55" s="1036"/>
      <c r="F55" s="1036"/>
      <c r="G55" s="1036"/>
      <c r="H55" s="1036"/>
      <c r="I55" s="1036"/>
      <c r="J55" s="1196">
        <f>SUM(L3:L54)</f>
        <v>0</v>
      </c>
      <c r="K55" s="1036"/>
      <c r="L55" s="1037"/>
    </row>
    <row r="56" spans="1:13" ht="15.75" customHeight="1"/>
    <row r="57" spans="1:13" ht="15.75" customHeight="1"/>
    <row r="58" spans="1:13" ht="15.75" customHeight="1"/>
    <row r="59" spans="1:13" ht="15.75" customHeight="1"/>
    <row r="60" spans="1:13" ht="15.75" customHeight="1"/>
    <row r="61" spans="1:13" ht="15.75" customHeight="1"/>
    <row r="62" spans="1:13" ht="15.75" customHeight="1"/>
    <row r="63" spans="1:13" ht="15.75" customHeight="1"/>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4">
    <mergeCell ref="B2:L2"/>
    <mergeCell ref="B8:B9"/>
    <mergeCell ref="B55:I55"/>
    <mergeCell ref="J55:L55"/>
  </mergeCells>
  <pageMargins left="0.7" right="0.7" top="0.75" bottom="0.75" header="0" footer="0"/>
  <pageSetup orientation="landscape"/>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outlinePr summaryBelow="0" summaryRight="0"/>
  </sheetPr>
  <dimension ref="A1:L996"/>
  <sheetViews>
    <sheetView workbookViewId="0">
      <selection sqref="A1:A1048576"/>
    </sheetView>
  </sheetViews>
  <sheetFormatPr defaultColWidth="14.42578125" defaultRowHeight="15" customHeight="1"/>
  <cols>
    <col min="1" max="1" width="3.5703125" style="1006"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36.75">
      <c r="A1" s="1002"/>
      <c r="B1" s="135" t="s">
        <v>92</v>
      </c>
      <c r="C1" s="136" t="s">
        <v>93</v>
      </c>
      <c r="D1" s="137" t="s">
        <v>94</v>
      </c>
      <c r="E1" s="138" t="s">
        <v>95</v>
      </c>
      <c r="F1" s="139" t="s">
        <v>96</v>
      </c>
      <c r="G1" s="140" t="s">
        <v>97</v>
      </c>
      <c r="H1" s="140" t="s">
        <v>98</v>
      </c>
      <c r="I1" s="141" t="s">
        <v>99</v>
      </c>
      <c r="J1" s="520" t="s">
        <v>100</v>
      </c>
      <c r="K1" s="143" t="s">
        <v>101</v>
      </c>
      <c r="L1" s="144" t="s">
        <v>102</v>
      </c>
    </row>
    <row r="2" spans="1:12" ht="23.25">
      <c r="A2" s="1003"/>
      <c r="B2" s="1137" t="s">
        <v>1688</v>
      </c>
      <c r="C2" s="1036"/>
      <c r="D2" s="1036"/>
      <c r="E2" s="1036"/>
      <c r="F2" s="1036"/>
      <c r="G2" s="1036"/>
      <c r="H2" s="1036"/>
      <c r="I2" s="1036"/>
      <c r="J2" s="1036"/>
      <c r="K2" s="1036"/>
      <c r="L2" s="1037"/>
    </row>
    <row r="3" spans="1:12">
      <c r="A3" s="1003">
        <v>1</v>
      </c>
      <c r="B3" s="172" t="s">
        <v>1689</v>
      </c>
      <c r="C3" s="224" t="s">
        <v>1690</v>
      </c>
      <c r="D3" s="196" t="s">
        <v>1691</v>
      </c>
      <c r="E3" s="468"/>
      <c r="F3" s="225" t="s">
        <v>1692</v>
      </c>
      <c r="G3" s="691" t="s">
        <v>1693</v>
      </c>
      <c r="H3" s="856"/>
      <c r="I3" s="857"/>
      <c r="J3" s="858"/>
      <c r="K3" s="572"/>
      <c r="L3" s="859"/>
    </row>
    <row r="4" spans="1:12">
      <c r="A4" s="1003"/>
      <c r="B4" s="200"/>
      <c r="C4" s="265"/>
      <c r="D4" s="147"/>
      <c r="E4" s="472"/>
      <c r="F4" s="160"/>
      <c r="G4" s="458" t="s">
        <v>1694</v>
      </c>
      <c r="H4" s="860" t="s">
        <v>139</v>
      </c>
      <c r="I4" s="152">
        <v>21</v>
      </c>
      <c r="J4" s="712"/>
      <c r="K4" s="260">
        <f t="shared" ref="K4:K5" si="0">J4/48</f>
        <v>0</v>
      </c>
      <c r="L4" s="204">
        <f t="shared" ref="L4:L6" si="1">I4*J4</f>
        <v>0</v>
      </c>
    </row>
    <row r="5" spans="1:12" ht="24">
      <c r="A5" s="1003">
        <v>2</v>
      </c>
      <c r="B5" s="305" t="s">
        <v>1695</v>
      </c>
      <c r="C5" s="793" t="s">
        <v>1696</v>
      </c>
      <c r="D5" s="147" t="s">
        <v>1691</v>
      </c>
      <c r="E5" s="316"/>
      <c r="F5" s="160" t="s">
        <v>1697</v>
      </c>
      <c r="G5" s="310" t="s">
        <v>1698</v>
      </c>
      <c r="H5" s="162" t="s">
        <v>139</v>
      </c>
      <c r="I5" s="266">
        <v>5</v>
      </c>
      <c r="J5" s="849"/>
      <c r="K5" s="264">
        <f t="shared" si="0"/>
        <v>0</v>
      </c>
      <c r="L5" s="235">
        <f t="shared" si="1"/>
        <v>0</v>
      </c>
    </row>
    <row r="6" spans="1:12">
      <c r="A6" s="1008">
        <v>3</v>
      </c>
      <c r="B6" s="282" t="s">
        <v>1700</v>
      </c>
      <c r="C6" s="489" t="s">
        <v>1701</v>
      </c>
      <c r="D6" s="196" t="s">
        <v>1702</v>
      </c>
      <c r="E6" s="283"/>
      <c r="F6" s="225" t="s">
        <v>1703</v>
      </c>
      <c r="G6" s="535" t="s">
        <v>1704</v>
      </c>
      <c r="H6" s="353" t="s">
        <v>139</v>
      </c>
      <c r="I6" s="302">
        <v>10</v>
      </c>
      <c r="J6" s="710"/>
      <c r="K6" s="259">
        <f>J6/96</f>
        <v>0</v>
      </c>
      <c r="L6" s="179">
        <f t="shared" si="1"/>
        <v>0</v>
      </c>
    </row>
    <row r="7" spans="1:12">
      <c r="B7" s="305"/>
      <c r="C7" s="793" t="s">
        <v>1705</v>
      </c>
      <c r="D7" s="147"/>
      <c r="E7" s="316"/>
      <c r="F7" s="160"/>
      <c r="G7" s="310"/>
      <c r="H7" s="311"/>
      <c r="I7" s="312"/>
      <c r="J7" s="712"/>
      <c r="K7" s="260"/>
      <c r="L7" s="595"/>
    </row>
    <row r="8" spans="1:12">
      <c r="A8" s="1008">
        <v>4</v>
      </c>
      <c r="B8" s="697" t="s">
        <v>1706</v>
      </c>
      <c r="C8" s="224" t="s">
        <v>1707</v>
      </c>
      <c r="D8" s="196" t="s">
        <v>1708</v>
      </c>
      <c r="E8" s="283"/>
      <c r="F8" s="225" t="s">
        <v>1709</v>
      </c>
      <c r="G8" s="175" t="s">
        <v>1710</v>
      </c>
      <c r="H8" s="176" t="s">
        <v>139</v>
      </c>
      <c r="I8" s="177">
        <v>31</v>
      </c>
      <c r="J8" s="710"/>
      <c r="K8" s="259">
        <f t="shared" ref="K8:K10" si="2">J8/48</f>
        <v>0</v>
      </c>
      <c r="L8" s="229">
        <f t="shared" ref="L8:L10" si="3">J8*I8</f>
        <v>0</v>
      </c>
    </row>
    <row r="9" spans="1:12">
      <c r="A9" s="1009">
        <v>5</v>
      </c>
      <c r="B9" s="697"/>
      <c r="C9" s="230" t="s">
        <v>1711</v>
      </c>
      <c r="D9" s="207" t="s">
        <v>1708</v>
      </c>
      <c r="E9" s="329"/>
      <c r="F9" s="209" t="s">
        <v>1712</v>
      </c>
      <c r="G9" s="210" t="s">
        <v>1713</v>
      </c>
      <c r="H9" s="211" t="s">
        <v>139</v>
      </c>
      <c r="I9" s="215">
        <v>23</v>
      </c>
      <c r="J9" s="861"/>
      <c r="K9" s="261">
        <f t="shared" si="2"/>
        <v>0</v>
      </c>
      <c r="L9" s="256">
        <f t="shared" si="3"/>
        <v>0</v>
      </c>
    </row>
    <row r="10" spans="1:12">
      <c r="A10" s="1009">
        <v>6</v>
      </c>
      <c r="B10" s="697"/>
      <c r="C10" s="230" t="s">
        <v>1714</v>
      </c>
      <c r="D10" s="207" t="s">
        <v>1708</v>
      </c>
      <c r="E10" s="329"/>
      <c r="F10" s="209" t="s">
        <v>1715</v>
      </c>
      <c r="G10" s="210" t="s">
        <v>1716</v>
      </c>
      <c r="H10" s="211" t="s">
        <v>139</v>
      </c>
      <c r="I10" s="215">
        <v>58</v>
      </c>
      <c r="J10" s="861"/>
      <c r="K10" s="261">
        <f t="shared" si="2"/>
        <v>0</v>
      </c>
      <c r="L10" s="256">
        <f t="shared" si="3"/>
        <v>0</v>
      </c>
    </row>
    <row r="11" spans="1:12">
      <c r="A11" s="1008">
        <v>7</v>
      </c>
      <c r="B11" s="172" t="s">
        <v>1717</v>
      </c>
      <c r="C11" s="224" t="s">
        <v>1718</v>
      </c>
      <c r="D11" s="196" t="s">
        <v>1233</v>
      </c>
      <c r="E11" s="283"/>
      <c r="F11" s="225" t="s">
        <v>1719</v>
      </c>
      <c r="G11" s="175" t="s">
        <v>1720</v>
      </c>
      <c r="H11" s="176" t="s">
        <v>139</v>
      </c>
      <c r="I11" s="226">
        <v>5</v>
      </c>
      <c r="J11" s="710"/>
      <c r="K11" s="259">
        <f t="shared" ref="K11:K12" si="4">J11/24</f>
        <v>0</v>
      </c>
      <c r="L11" s="179">
        <f>I11*J11</f>
        <v>0</v>
      </c>
    </row>
    <row r="12" spans="1:12">
      <c r="A12" s="1009">
        <v>8</v>
      </c>
      <c r="B12" s="205"/>
      <c r="C12" s="242" t="s">
        <v>1721</v>
      </c>
      <c r="D12" s="207" t="s">
        <v>1233</v>
      </c>
      <c r="E12" s="329"/>
      <c r="F12" s="209" t="s">
        <v>1722</v>
      </c>
      <c r="G12" s="210" t="s">
        <v>1723</v>
      </c>
      <c r="H12" s="211"/>
      <c r="I12" s="215">
        <v>5</v>
      </c>
      <c r="J12" s="861"/>
      <c r="K12" s="261">
        <f t="shared" si="4"/>
        <v>0</v>
      </c>
      <c r="L12" s="258">
        <f>J12*I12</f>
        <v>0</v>
      </c>
    </row>
    <row r="13" spans="1:12">
      <c r="B13" s="205"/>
      <c r="C13" s="242"/>
      <c r="D13" s="207"/>
      <c r="E13" s="329"/>
      <c r="F13" s="209"/>
      <c r="G13" s="210" t="s">
        <v>178</v>
      </c>
      <c r="H13" s="211"/>
      <c r="I13" s="212"/>
      <c r="J13" s="861"/>
      <c r="K13" s="261"/>
      <c r="L13" s="258"/>
    </row>
    <row r="14" spans="1:12">
      <c r="A14" s="1008">
        <v>9</v>
      </c>
      <c r="B14" s="172" t="s">
        <v>1724</v>
      </c>
      <c r="C14" s="224" t="s">
        <v>1725</v>
      </c>
      <c r="D14" s="196" t="s">
        <v>1726</v>
      </c>
      <c r="E14" s="283"/>
      <c r="F14" s="225" t="s">
        <v>1727</v>
      </c>
      <c r="G14" s="175" t="s">
        <v>1728</v>
      </c>
      <c r="H14" s="176" t="s">
        <v>139</v>
      </c>
      <c r="I14" s="177">
        <v>50</v>
      </c>
      <c r="J14" s="710"/>
      <c r="K14" s="259">
        <f t="shared" ref="K14:K15" si="5">J14/18</f>
        <v>0</v>
      </c>
      <c r="L14" s="179">
        <f>I14*J14</f>
        <v>0</v>
      </c>
    </row>
    <row r="15" spans="1:12">
      <c r="A15" s="1009">
        <v>10</v>
      </c>
      <c r="B15" s="205"/>
      <c r="C15" s="242" t="s">
        <v>1729</v>
      </c>
      <c r="D15" s="207" t="s">
        <v>1726</v>
      </c>
      <c r="E15" s="329"/>
      <c r="F15" s="209" t="s">
        <v>1730</v>
      </c>
      <c r="G15" s="210" t="s">
        <v>1731</v>
      </c>
      <c r="H15" s="211"/>
      <c r="I15" s="215">
        <v>5</v>
      </c>
      <c r="J15" s="861"/>
      <c r="K15" s="261">
        <f t="shared" si="5"/>
        <v>0</v>
      </c>
      <c r="L15" s="258">
        <f>J15*I15</f>
        <v>0</v>
      </c>
    </row>
    <row r="16" spans="1:12">
      <c r="B16" s="200"/>
      <c r="C16" s="228"/>
      <c r="D16" s="147"/>
      <c r="E16" s="316"/>
      <c r="F16" s="160"/>
      <c r="G16" s="150" t="s">
        <v>178</v>
      </c>
      <c r="H16" s="151"/>
      <c r="I16" s="202"/>
      <c r="J16" s="712"/>
      <c r="K16" s="260"/>
      <c r="L16" s="595"/>
    </row>
    <row r="17" spans="1:12" ht="24">
      <c r="A17" s="1006">
        <v>11</v>
      </c>
      <c r="B17" s="862" t="s">
        <v>1732</v>
      </c>
      <c r="C17" s="863"/>
      <c r="D17" s="864" t="s">
        <v>1733</v>
      </c>
      <c r="E17" s="865"/>
      <c r="F17" s="866">
        <v>38956</v>
      </c>
      <c r="G17" s="864" t="s">
        <v>1734</v>
      </c>
      <c r="H17" s="863" t="s">
        <v>1735</v>
      </c>
      <c r="I17" s="867">
        <v>58</v>
      </c>
      <c r="J17" s="868"/>
      <c r="K17" s="868"/>
      <c r="L17" s="868">
        <f>J17*I17</f>
        <v>0</v>
      </c>
    </row>
    <row r="18" spans="1:12" ht="23.25">
      <c r="B18" s="1132" t="s">
        <v>1736</v>
      </c>
      <c r="C18" s="1036"/>
      <c r="D18" s="1036"/>
      <c r="E18" s="1036"/>
      <c r="F18" s="1036"/>
      <c r="G18" s="1036"/>
      <c r="H18" s="1036"/>
      <c r="I18" s="1036"/>
      <c r="J18" s="1196">
        <f>SUM(L3:L17)</f>
        <v>0</v>
      </c>
      <c r="K18" s="1036"/>
      <c r="L18" s="1037"/>
    </row>
    <row r="19" spans="1:12" ht="15.75" customHeight="1"/>
    <row r="20" spans="1:12" ht="15.75" customHeight="1"/>
    <row r="21" spans="1:12" ht="15.75" customHeight="1"/>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3">
    <mergeCell ref="B2:L2"/>
    <mergeCell ref="B18:I18"/>
    <mergeCell ref="J18:L18"/>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outlinePr summaryBelow="0" summaryRight="0"/>
  </sheetPr>
  <dimension ref="A1:Z1010"/>
  <sheetViews>
    <sheetView workbookViewId="0">
      <selection activeCell="A16" sqref="A1:A1048576"/>
    </sheetView>
  </sheetViews>
  <sheetFormatPr defaultColWidth="14.42578125" defaultRowHeight="15" customHeight="1"/>
  <cols>
    <col min="1" max="1" width="3.5703125" style="1006"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3" ht="36.75">
      <c r="A1" s="1002"/>
      <c r="B1" s="135" t="s">
        <v>92</v>
      </c>
      <c r="C1" s="136" t="s">
        <v>93</v>
      </c>
      <c r="D1" s="137" t="s">
        <v>94</v>
      </c>
      <c r="E1" s="138" t="s">
        <v>95</v>
      </c>
      <c r="F1" s="139" t="s">
        <v>96</v>
      </c>
      <c r="G1" s="140" t="s">
        <v>97</v>
      </c>
      <c r="H1" s="140" t="s">
        <v>98</v>
      </c>
      <c r="I1" s="141" t="s">
        <v>99</v>
      </c>
      <c r="J1" s="520" t="s">
        <v>100</v>
      </c>
      <c r="K1" s="143" t="s">
        <v>101</v>
      </c>
      <c r="L1" s="144" t="s">
        <v>102</v>
      </c>
    </row>
    <row r="2" spans="1:13" ht="23.25">
      <c r="A2" s="1003"/>
      <c r="B2" s="1204" t="s">
        <v>1737</v>
      </c>
      <c r="C2" s="1036"/>
      <c r="D2" s="1036"/>
      <c r="E2" s="1036"/>
      <c r="F2" s="1036"/>
      <c r="G2" s="1036"/>
      <c r="H2" s="1036"/>
      <c r="I2" s="1036"/>
      <c r="J2" s="1036"/>
      <c r="K2" s="1036"/>
      <c r="L2" s="1037"/>
    </row>
    <row r="3" spans="1:13">
      <c r="A3" s="1003">
        <v>1</v>
      </c>
      <c r="B3" s="172" t="s">
        <v>1738</v>
      </c>
      <c r="C3" s="699" t="s">
        <v>1739</v>
      </c>
      <c r="D3" s="196"/>
      <c r="E3" s="283"/>
      <c r="F3" s="490">
        <v>44131</v>
      </c>
      <c r="G3" s="661" t="s">
        <v>166</v>
      </c>
      <c r="H3" s="662" t="s">
        <v>139</v>
      </c>
      <c r="I3" s="177">
        <v>17</v>
      </c>
      <c r="J3" s="227"/>
      <c r="K3" s="259">
        <f>J3/200</f>
        <v>0</v>
      </c>
      <c r="L3" s="179">
        <f>(I3*J3)</f>
        <v>0</v>
      </c>
      <c r="M3" s="611"/>
    </row>
    <row r="4" spans="1:13">
      <c r="A4" s="1003"/>
      <c r="B4" s="200"/>
      <c r="C4" s="869"/>
      <c r="D4" s="147" t="s">
        <v>1740</v>
      </c>
      <c r="E4" s="316"/>
      <c r="F4" s="160"/>
      <c r="G4" s="664" t="s">
        <v>1741</v>
      </c>
      <c r="H4" s="665"/>
      <c r="I4" s="202"/>
      <c r="J4" s="846"/>
      <c r="K4" s="260"/>
      <c r="L4" s="204"/>
      <c r="M4" s="611"/>
    </row>
    <row r="5" spans="1:13">
      <c r="A5" s="1003">
        <v>2</v>
      </c>
      <c r="B5" s="172" t="s">
        <v>1742</v>
      </c>
      <c r="C5" s="224" t="s">
        <v>1743</v>
      </c>
      <c r="D5" s="196"/>
      <c r="E5" s="283"/>
      <c r="F5" s="225" t="s">
        <v>1744</v>
      </c>
      <c r="G5" s="175" t="s">
        <v>166</v>
      </c>
      <c r="H5" s="176" t="s">
        <v>139</v>
      </c>
      <c r="I5" s="177">
        <v>208</v>
      </c>
      <c r="J5" s="719"/>
      <c r="K5" s="259">
        <f>J5/500</f>
        <v>0</v>
      </c>
      <c r="L5" s="179">
        <f>I5*J5</f>
        <v>0</v>
      </c>
      <c r="M5" s="611"/>
    </row>
    <row r="6" spans="1:13">
      <c r="A6" s="1004"/>
      <c r="B6" s="200"/>
      <c r="C6" s="265"/>
      <c r="D6" s="147" t="s">
        <v>1745</v>
      </c>
      <c r="E6" s="316"/>
      <c r="F6" s="160"/>
      <c r="G6" s="150" t="s">
        <v>1746</v>
      </c>
      <c r="H6" s="151"/>
      <c r="I6" s="202"/>
      <c r="J6" s="716"/>
      <c r="K6" s="260"/>
      <c r="L6" s="204"/>
      <c r="M6" s="611"/>
    </row>
    <row r="7" spans="1:13">
      <c r="A7" s="1005">
        <v>3</v>
      </c>
      <c r="B7" s="361" t="s">
        <v>1747</v>
      </c>
      <c r="C7" s="362" t="s">
        <v>1748</v>
      </c>
      <c r="D7" s="870">
        <v>500</v>
      </c>
      <c r="E7" s="638"/>
      <c r="F7" s="365" t="s">
        <v>1749</v>
      </c>
      <c r="G7" s="640" t="s">
        <v>1750</v>
      </c>
      <c r="H7" s="871" t="s">
        <v>1751</v>
      </c>
      <c r="I7" s="872">
        <v>15</v>
      </c>
      <c r="J7" s="873"/>
      <c r="K7" s="874">
        <f>J7/500</f>
        <v>0</v>
      </c>
      <c r="L7" s="875">
        <f>J7*I7</f>
        <v>0</v>
      </c>
      <c r="M7" s="611"/>
    </row>
    <row r="8" spans="1:13">
      <c r="A8" s="1005"/>
      <c r="B8" s="172" t="s">
        <v>1752</v>
      </c>
      <c r="C8" s="224" t="s">
        <v>1753</v>
      </c>
      <c r="D8" s="196"/>
      <c r="E8" s="283"/>
      <c r="F8" s="225"/>
      <c r="G8" s="175" t="s">
        <v>265</v>
      </c>
      <c r="H8" s="176"/>
      <c r="I8" s="226"/>
      <c r="J8" s="719"/>
      <c r="K8" s="259"/>
      <c r="L8" s="179"/>
      <c r="M8" s="611"/>
    </row>
    <row r="9" spans="1:13">
      <c r="A9" s="1005">
        <v>4</v>
      </c>
      <c r="B9" s="205"/>
      <c r="C9" s="230" t="s">
        <v>1754</v>
      </c>
      <c r="D9" s="207" t="s">
        <v>1755</v>
      </c>
      <c r="E9" s="329"/>
      <c r="F9" s="209" t="s">
        <v>1756</v>
      </c>
      <c r="G9" s="210" t="s">
        <v>1757</v>
      </c>
      <c r="H9" s="211" t="s">
        <v>139</v>
      </c>
      <c r="I9" s="212">
        <v>10</v>
      </c>
      <c r="J9" s="846"/>
      <c r="K9" s="261">
        <f t="shared" ref="K9:K10" si="0">J9/500</f>
        <v>0</v>
      </c>
      <c r="L9" s="214">
        <f t="shared" ref="L9:L12" si="1">I9*J9</f>
        <v>0</v>
      </c>
      <c r="M9" s="611"/>
    </row>
    <row r="10" spans="1:13">
      <c r="A10" s="1005">
        <v>5</v>
      </c>
      <c r="B10" s="205"/>
      <c r="C10" s="242" t="s">
        <v>1758</v>
      </c>
      <c r="D10" s="207" t="s">
        <v>1755</v>
      </c>
      <c r="E10" s="329"/>
      <c r="F10" s="209" t="s">
        <v>1759</v>
      </c>
      <c r="G10" s="210" t="s">
        <v>1760</v>
      </c>
      <c r="H10" s="211" t="s">
        <v>139</v>
      </c>
      <c r="I10" s="212">
        <v>10</v>
      </c>
      <c r="J10" s="846"/>
      <c r="K10" s="261">
        <f t="shared" si="0"/>
        <v>0</v>
      </c>
      <c r="L10" s="214">
        <f t="shared" si="1"/>
        <v>0</v>
      </c>
      <c r="M10" s="611"/>
    </row>
    <row r="11" spans="1:13">
      <c r="A11" s="1005">
        <v>6</v>
      </c>
      <c r="B11" s="200"/>
      <c r="C11" s="265" t="s">
        <v>1761</v>
      </c>
      <c r="D11" s="147" t="s">
        <v>1762</v>
      </c>
      <c r="E11" s="316"/>
      <c r="F11" s="160" t="s">
        <v>1763</v>
      </c>
      <c r="G11" s="150" t="s">
        <v>1764</v>
      </c>
      <c r="H11" s="151" t="s">
        <v>139</v>
      </c>
      <c r="I11" s="152">
        <v>35</v>
      </c>
      <c r="J11" s="716"/>
      <c r="K11" s="260">
        <f>J11/250</f>
        <v>0</v>
      </c>
      <c r="L11" s="204">
        <f t="shared" si="1"/>
        <v>0</v>
      </c>
      <c r="M11" s="611"/>
    </row>
    <row r="12" spans="1:13">
      <c r="A12" s="1005">
        <v>7</v>
      </c>
      <c r="B12" s="172" t="s">
        <v>1765</v>
      </c>
      <c r="C12" s="224" t="s">
        <v>1766</v>
      </c>
      <c r="D12" s="196" t="s">
        <v>1767</v>
      </c>
      <c r="E12" s="283"/>
      <c r="F12" s="225" t="s">
        <v>1768</v>
      </c>
      <c r="G12" s="175" t="s">
        <v>1769</v>
      </c>
      <c r="H12" s="176" t="s">
        <v>139</v>
      </c>
      <c r="I12" s="177">
        <v>50</v>
      </c>
      <c r="J12" s="710"/>
      <c r="K12" s="259">
        <f>J12/2000</f>
        <v>0</v>
      </c>
      <c r="L12" s="179">
        <f t="shared" si="1"/>
        <v>0</v>
      </c>
      <c r="M12" s="611"/>
    </row>
    <row r="13" spans="1:13">
      <c r="A13" s="1004"/>
      <c r="B13" s="1205" t="s">
        <v>1770</v>
      </c>
      <c r="C13" s="699"/>
      <c r="D13" s="196"/>
      <c r="E13" s="283"/>
      <c r="F13" s="225"/>
      <c r="G13" s="661" t="s">
        <v>1734</v>
      </c>
      <c r="H13" s="662"/>
      <c r="I13" s="663"/>
      <c r="J13" s="710"/>
      <c r="K13" s="259"/>
      <c r="L13" s="179"/>
      <c r="M13" s="611"/>
    </row>
    <row r="14" spans="1:13">
      <c r="A14" s="1005">
        <v>8</v>
      </c>
      <c r="B14" s="1153"/>
      <c r="C14" s="876" t="s">
        <v>1771</v>
      </c>
      <c r="D14" s="207" t="s">
        <v>1772</v>
      </c>
      <c r="E14" s="329"/>
      <c r="F14" s="209" t="s">
        <v>1773</v>
      </c>
      <c r="G14" s="669" t="s">
        <v>1774</v>
      </c>
      <c r="H14" s="670" t="s">
        <v>139</v>
      </c>
      <c r="I14" s="673">
        <v>10</v>
      </c>
      <c r="J14" s="861"/>
      <c r="K14" s="261">
        <f t="shared" ref="K14:K19" si="2">J14/2500</f>
        <v>0</v>
      </c>
      <c r="L14" s="214">
        <f t="shared" ref="L14:L26" si="3">(I14*J14)</f>
        <v>0</v>
      </c>
      <c r="M14" s="611"/>
    </row>
    <row r="15" spans="1:13">
      <c r="A15" s="1005">
        <v>9</v>
      </c>
      <c r="B15" s="877"/>
      <c r="C15" s="876" t="s">
        <v>1775</v>
      </c>
      <c r="D15" s="207" t="s">
        <v>1772</v>
      </c>
      <c r="E15" s="329"/>
      <c r="F15" s="209" t="s">
        <v>1776</v>
      </c>
      <c r="G15" s="669" t="s">
        <v>1777</v>
      </c>
      <c r="H15" s="670" t="s">
        <v>139</v>
      </c>
      <c r="I15" s="673">
        <v>10</v>
      </c>
      <c r="J15" s="861"/>
      <c r="K15" s="261">
        <f t="shared" si="2"/>
        <v>0</v>
      </c>
      <c r="L15" s="214">
        <f t="shared" si="3"/>
        <v>0</v>
      </c>
      <c r="M15" s="611"/>
    </row>
    <row r="16" spans="1:13">
      <c r="A16" s="1005">
        <v>10</v>
      </c>
      <c r="B16" s="877"/>
      <c r="C16" s="876" t="s">
        <v>1778</v>
      </c>
      <c r="D16" s="207" t="s">
        <v>1772</v>
      </c>
      <c r="E16" s="329"/>
      <c r="F16" s="209" t="s">
        <v>1779</v>
      </c>
      <c r="G16" s="669" t="s">
        <v>1780</v>
      </c>
      <c r="H16" s="670" t="s">
        <v>139</v>
      </c>
      <c r="I16" s="878">
        <v>15</v>
      </c>
      <c r="J16" s="861"/>
      <c r="K16" s="261">
        <f t="shared" si="2"/>
        <v>0</v>
      </c>
      <c r="L16" s="214">
        <f t="shared" si="3"/>
        <v>0</v>
      </c>
      <c r="M16" s="611"/>
    </row>
    <row r="17" spans="1:13">
      <c r="A17" s="1005">
        <v>11</v>
      </c>
      <c r="B17" s="877"/>
      <c r="C17" s="876" t="s">
        <v>1781</v>
      </c>
      <c r="D17" s="207" t="s">
        <v>1772</v>
      </c>
      <c r="E17" s="329"/>
      <c r="F17" s="209" t="s">
        <v>1782</v>
      </c>
      <c r="G17" s="669" t="s">
        <v>1783</v>
      </c>
      <c r="H17" s="670" t="s">
        <v>139</v>
      </c>
      <c r="I17" s="673">
        <v>10</v>
      </c>
      <c r="J17" s="861"/>
      <c r="K17" s="261">
        <f t="shared" si="2"/>
        <v>0</v>
      </c>
      <c r="L17" s="214">
        <f t="shared" si="3"/>
        <v>0</v>
      </c>
      <c r="M17" s="611"/>
    </row>
    <row r="18" spans="1:13">
      <c r="A18" s="1005">
        <v>12</v>
      </c>
      <c r="B18" s="877"/>
      <c r="C18" s="876" t="s">
        <v>1784</v>
      </c>
      <c r="D18" s="207" t="s">
        <v>1772</v>
      </c>
      <c r="E18" s="329"/>
      <c r="F18" s="209" t="s">
        <v>1785</v>
      </c>
      <c r="G18" s="669" t="s">
        <v>1786</v>
      </c>
      <c r="H18" s="670" t="s">
        <v>139</v>
      </c>
      <c r="I18" s="878">
        <v>36</v>
      </c>
      <c r="J18" s="861"/>
      <c r="K18" s="261">
        <f t="shared" si="2"/>
        <v>0</v>
      </c>
      <c r="L18" s="214">
        <f t="shared" si="3"/>
        <v>0</v>
      </c>
      <c r="M18" s="611"/>
    </row>
    <row r="19" spans="1:13">
      <c r="A19" s="1005">
        <v>13</v>
      </c>
      <c r="B19" s="877"/>
      <c r="C19" s="876" t="s">
        <v>1787</v>
      </c>
      <c r="D19" s="207" t="s">
        <v>1772</v>
      </c>
      <c r="E19" s="329"/>
      <c r="F19" s="209" t="s">
        <v>1788</v>
      </c>
      <c r="G19" s="669" t="s">
        <v>1789</v>
      </c>
      <c r="H19" s="670" t="s">
        <v>139</v>
      </c>
      <c r="I19" s="878">
        <v>17</v>
      </c>
      <c r="J19" s="861"/>
      <c r="K19" s="261">
        <f t="shared" si="2"/>
        <v>0</v>
      </c>
      <c r="L19" s="214">
        <f t="shared" si="3"/>
        <v>0</v>
      </c>
      <c r="M19" s="611"/>
    </row>
    <row r="20" spans="1:13">
      <c r="A20" s="1005">
        <v>14</v>
      </c>
      <c r="B20" s="877"/>
      <c r="C20" s="876" t="s">
        <v>1790</v>
      </c>
      <c r="D20" s="207" t="s">
        <v>1791</v>
      </c>
      <c r="E20" s="329"/>
      <c r="F20" s="209" t="s">
        <v>1792</v>
      </c>
      <c r="G20" s="669" t="s">
        <v>1793</v>
      </c>
      <c r="H20" s="670" t="s">
        <v>139</v>
      </c>
      <c r="I20" s="878">
        <v>4</v>
      </c>
      <c r="J20" s="861"/>
      <c r="K20" s="261">
        <f t="shared" ref="K20:K25" si="4">J20/1000</f>
        <v>0</v>
      </c>
      <c r="L20" s="214">
        <f t="shared" si="3"/>
        <v>0</v>
      </c>
      <c r="M20" s="611"/>
    </row>
    <row r="21" spans="1:13">
      <c r="A21" s="1005">
        <v>15</v>
      </c>
      <c r="B21" s="877"/>
      <c r="C21" s="876" t="s">
        <v>1794</v>
      </c>
      <c r="D21" s="207" t="s">
        <v>1795</v>
      </c>
      <c r="E21" s="329"/>
      <c r="F21" s="209" t="s">
        <v>1796</v>
      </c>
      <c r="G21" s="669" t="s">
        <v>1797</v>
      </c>
      <c r="H21" s="670" t="s">
        <v>139</v>
      </c>
      <c r="I21" s="673">
        <v>15</v>
      </c>
      <c r="J21" s="861"/>
      <c r="K21" s="261">
        <f t="shared" si="4"/>
        <v>0</v>
      </c>
      <c r="L21" s="214">
        <f t="shared" si="3"/>
        <v>0</v>
      </c>
      <c r="M21" s="611"/>
    </row>
    <row r="22" spans="1:13" ht="15.75" customHeight="1">
      <c r="A22" s="1005">
        <v>16</v>
      </c>
      <c r="B22" s="877"/>
      <c r="C22" s="876" t="s">
        <v>1798</v>
      </c>
      <c r="D22" s="207" t="s">
        <v>1791</v>
      </c>
      <c r="E22" s="329"/>
      <c r="F22" s="209" t="s">
        <v>1799</v>
      </c>
      <c r="G22" s="669" t="s">
        <v>1800</v>
      </c>
      <c r="H22" s="670" t="s">
        <v>139</v>
      </c>
      <c r="I22" s="673">
        <v>15</v>
      </c>
      <c r="J22" s="861"/>
      <c r="K22" s="261">
        <f t="shared" si="4"/>
        <v>0</v>
      </c>
      <c r="L22" s="214">
        <f t="shared" si="3"/>
        <v>0</v>
      </c>
      <c r="M22" s="376"/>
    </row>
    <row r="23" spans="1:13" ht="15.75" customHeight="1">
      <c r="A23" s="1005">
        <v>17</v>
      </c>
      <c r="B23" s="877"/>
      <c r="C23" s="876" t="s">
        <v>1801</v>
      </c>
      <c r="D23" s="207" t="s">
        <v>1795</v>
      </c>
      <c r="E23" s="329"/>
      <c r="F23" s="209" t="s">
        <v>1802</v>
      </c>
      <c r="G23" s="669" t="s">
        <v>1803</v>
      </c>
      <c r="H23" s="670" t="s">
        <v>139</v>
      </c>
      <c r="I23" s="673">
        <v>10</v>
      </c>
      <c r="J23" s="861"/>
      <c r="K23" s="261">
        <f t="shared" si="4"/>
        <v>0</v>
      </c>
      <c r="L23" s="214">
        <f t="shared" si="3"/>
        <v>0</v>
      </c>
      <c r="M23" s="611"/>
    </row>
    <row r="24" spans="1:13" ht="15.75" customHeight="1">
      <c r="A24" s="1005">
        <v>18</v>
      </c>
      <c r="B24" s="877"/>
      <c r="C24" s="879" t="s">
        <v>1804</v>
      </c>
      <c r="D24" s="207" t="s">
        <v>1791</v>
      </c>
      <c r="E24" s="329"/>
      <c r="F24" s="209" t="s">
        <v>1805</v>
      </c>
      <c r="G24" s="669" t="s">
        <v>1806</v>
      </c>
      <c r="H24" s="670" t="s">
        <v>139</v>
      </c>
      <c r="I24" s="878">
        <v>10</v>
      </c>
      <c r="J24" s="861"/>
      <c r="K24" s="261">
        <f t="shared" si="4"/>
        <v>0</v>
      </c>
      <c r="L24" s="214">
        <f t="shared" si="3"/>
        <v>0</v>
      </c>
      <c r="M24" s="376"/>
    </row>
    <row r="25" spans="1:13" ht="15.75" customHeight="1">
      <c r="A25" s="1005">
        <v>19</v>
      </c>
      <c r="B25" s="877"/>
      <c r="C25" s="879" t="s">
        <v>1807</v>
      </c>
      <c r="D25" s="207" t="s">
        <v>1791</v>
      </c>
      <c r="E25" s="329"/>
      <c r="F25" s="209" t="s">
        <v>1808</v>
      </c>
      <c r="G25" s="669" t="s">
        <v>1809</v>
      </c>
      <c r="H25" s="670" t="s">
        <v>139</v>
      </c>
      <c r="I25" s="673">
        <v>15</v>
      </c>
      <c r="J25" s="861"/>
      <c r="K25" s="261">
        <f t="shared" si="4"/>
        <v>0</v>
      </c>
      <c r="L25" s="214">
        <f t="shared" si="3"/>
        <v>0</v>
      </c>
      <c r="M25" s="376"/>
    </row>
    <row r="26" spans="1:13" ht="15.75" customHeight="1">
      <c r="A26" s="1005">
        <v>20</v>
      </c>
      <c r="B26" s="880"/>
      <c r="C26" s="881" t="s">
        <v>1810</v>
      </c>
      <c r="D26" s="147" t="s">
        <v>1811</v>
      </c>
      <c r="E26" s="316"/>
      <c r="F26" s="160" t="s">
        <v>1812</v>
      </c>
      <c r="G26" s="664" t="s">
        <v>1813</v>
      </c>
      <c r="H26" s="665" t="s">
        <v>139</v>
      </c>
      <c r="I26" s="666">
        <v>20</v>
      </c>
      <c r="J26" s="712"/>
      <c r="K26" s="260">
        <f>J26/500</f>
        <v>0</v>
      </c>
      <c r="L26" s="204">
        <f t="shared" si="3"/>
        <v>0</v>
      </c>
      <c r="M26" s="611"/>
    </row>
    <row r="27" spans="1:13" ht="15.75" customHeight="1">
      <c r="A27" s="1004"/>
      <c r="B27" s="205" t="s">
        <v>1814</v>
      </c>
      <c r="C27" s="618" t="s">
        <v>1815</v>
      </c>
      <c r="D27" s="207"/>
      <c r="E27" s="329"/>
      <c r="F27" s="209"/>
      <c r="G27" s="210" t="s">
        <v>1816</v>
      </c>
      <c r="H27" s="211"/>
      <c r="I27" s="212"/>
      <c r="J27" s="846"/>
      <c r="K27" s="261"/>
      <c r="L27" s="214"/>
      <c r="M27" s="611"/>
    </row>
    <row r="28" spans="1:13" ht="15.75" customHeight="1">
      <c r="A28" s="1005">
        <v>21</v>
      </c>
      <c r="B28" s="205"/>
      <c r="C28" s="507" t="s">
        <v>1817</v>
      </c>
      <c r="D28" s="207" t="s">
        <v>1818</v>
      </c>
      <c r="E28" s="329"/>
      <c r="F28" s="209" t="s">
        <v>1819</v>
      </c>
      <c r="G28" s="210" t="s">
        <v>1820</v>
      </c>
      <c r="H28" s="211" t="s">
        <v>139</v>
      </c>
      <c r="I28" s="215">
        <v>30</v>
      </c>
      <c r="J28" s="846"/>
      <c r="K28" s="261">
        <f t="shared" ref="K28:K29" si="5">J28/1000</f>
        <v>0</v>
      </c>
      <c r="L28" s="214">
        <f t="shared" ref="L28:L29" si="6">I28*J28</f>
        <v>0</v>
      </c>
      <c r="M28" s="611"/>
    </row>
    <row r="29" spans="1:13" ht="15.75" customHeight="1">
      <c r="A29" s="1005">
        <v>22</v>
      </c>
      <c r="B29" s="205"/>
      <c r="C29" s="232"/>
      <c r="D29" s="207" t="s">
        <v>1818</v>
      </c>
      <c r="E29" s="329"/>
      <c r="F29" s="209" t="s">
        <v>1821</v>
      </c>
      <c r="G29" s="210" t="s">
        <v>1822</v>
      </c>
      <c r="H29" s="211" t="s">
        <v>139</v>
      </c>
      <c r="I29" s="215">
        <v>40</v>
      </c>
      <c r="J29" s="846"/>
      <c r="K29" s="261">
        <f t="shared" si="5"/>
        <v>0</v>
      </c>
      <c r="L29" s="214">
        <f t="shared" si="6"/>
        <v>0</v>
      </c>
      <c r="M29" s="611"/>
    </row>
    <row r="30" spans="1:13" ht="15.75" customHeight="1">
      <c r="A30" s="1004"/>
      <c r="B30" s="172" t="s">
        <v>1823</v>
      </c>
      <c r="C30" s="1183" t="s">
        <v>1824</v>
      </c>
      <c r="D30" s="196" t="s">
        <v>1825</v>
      </c>
      <c r="E30" s="283"/>
      <c r="F30" s="225"/>
      <c r="G30" s="428" t="s">
        <v>1826</v>
      </c>
      <c r="H30" s="353"/>
      <c r="I30" s="226"/>
      <c r="J30" s="719"/>
      <c r="K30" s="259"/>
      <c r="L30" s="179"/>
      <c r="M30" s="611"/>
    </row>
    <row r="31" spans="1:13" ht="15.75" customHeight="1">
      <c r="A31" s="1005">
        <v>23</v>
      </c>
      <c r="B31" s="205"/>
      <c r="C31" s="1153"/>
      <c r="D31" s="207"/>
      <c r="E31" s="329"/>
      <c r="F31" s="209" t="s">
        <v>1827</v>
      </c>
      <c r="G31" s="625" t="s">
        <v>1828</v>
      </c>
      <c r="H31" s="367" t="s">
        <v>139</v>
      </c>
      <c r="I31" s="212">
        <v>4</v>
      </c>
      <c r="J31" s="846"/>
      <c r="K31" s="261">
        <f t="shared" ref="K31:K32" si="7">J31/1200</f>
        <v>0</v>
      </c>
      <c r="L31" s="214">
        <f t="shared" ref="L31:L33" si="8">I31*J31</f>
        <v>0</v>
      </c>
      <c r="M31" s="611"/>
    </row>
    <row r="32" spans="1:13" ht="15.75" customHeight="1">
      <c r="A32" s="1005">
        <v>24</v>
      </c>
      <c r="B32" s="200"/>
      <c r="C32" s="1146"/>
      <c r="D32" s="147"/>
      <c r="E32" s="316"/>
      <c r="F32" s="160" t="s">
        <v>1829</v>
      </c>
      <c r="G32" s="373" t="s">
        <v>1830</v>
      </c>
      <c r="H32" s="311" t="s">
        <v>139</v>
      </c>
      <c r="I32" s="202">
        <v>2</v>
      </c>
      <c r="J32" s="716"/>
      <c r="K32" s="260">
        <f t="shared" si="7"/>
        <v>0</v>
      </c>
      <c r="L32" s="204">
        <f t="shared" si="8"/>
        <v>0</v>
      </c>
      <c r="M32" s="611"/>
    </row>
    <row r="33" spans="1:13" ht="15.75" customHeight="1">
      <c r="A33" s="1005">
        <v>25</v>
      </c>
      <c r="B33" s="205" t="s">
        <v>1831</v>
      </c>
      <c r="C33" s="882" t="s">
        <v>1832</v>
      </c>
      <c r="D33" s="883" t="s">
        <v>1833</v>
      </c>
      <c r="E33" s="329"/>
      <c r="F33" s="209" t="s">
        <v>1834</v>
      </c>
      <c r="G33" s="625" t="s">
        <v>1835</v>
      </c>
      <c r="H33" s="367" t="s">
        <v>139</v>
      </c>
      <c r="I33" s="212">
        <v>30</v>
      </c>
      <c r="J33" s="846"/>
      <c r="K33" s="261">
        <f>J33/2000</f>
        <v>0</v>
      </c>
      <c r="L33" s="214">
        <f t="shared" si="8"/>
        <v>0</v>
      </c>
      <c r="M33" s="611"/>
    </row>
    <row r="34" spans="1:13" ht="15.75" customHeight="1">
      <c r="A34" s="1004"/>
      <c r="B34" s="200"/>
      <c r="C34" s="265"/>
      <c r="D34" s="147" t="s">
        <v>1836</v>
      </c>
      <c r="E34" s="316"/>
      <c r="F34" s="160"/>
      <c r="G34" s="373" t="s">
        <v>1837</v>
      </c>
      <c r="H34" s="311"/>
      <c r="I34" s="202"/>
      <c r="J34" s="716"/>
      <c r="K34" s="260"/>
      <c r="L34" s="204"/>
      <c r="M34" s="611"/>
    </row>
    <row r="35" spans="1:13" ht="15.75" customHeight="1">
      <c r="A35" s="1005">
        <v>26</v>
      </c>
      <c r="B35" s="1206" t="s">
        <v>1838</v>
      </c>
      <c r="C35" s="362" t="s">
        <v>1839</v>
      </c>
      <c r="D35" s="807" t="s">
        <v>1840</v>
      </c>
      <c r="E35" s="427"/>
      <c r="F35" s="884" t="s">
        <v>1841</v>
      </c>
      <c r="G35" s="633" t="s">
        <v>1842</v>
      </c>
      <c r="H35" s="367" t="s">
        <v>139</v>
      </c>
      <c r="I35" s="885">
        <v>10</v>
      </c>
      <c r="J35" s="886"/>
      <c r="K35" s="679">
        <f t="shared" ref="K35:K41" si="9">J35/1000</f>
        <v>0</v>
      </c>
      <c r="L35" s="550">
        <f t="shared" ref="L35:L39" si="10">I35*J35</f>
        <v>0</v>
      </c>
      <c r="M35" s="611"/>
    </row>
    <row r="36" spans="1:13" ht="15.75" customHeight="1">
      <c r="A36" s="1005">
        <v>27</v>
      </c>
      <c r="B36" s="1153"/>
      <c r="C36" s="362" t="s">
        <v>1843</v>
      </c>
      <c r="D36" s="807" t="s">
        <v>1840</v>
      </c>
      <c r="E36" s="638"/>
      <c r="F36" s="887">
        <v>97023</v>
      </c>
      <c r="G36" s="637" t="s">
        <v>1844</v>
      </c>
      <c r="H36" s="367" t="s">
        <v>139</v>
      </c>
      <c r="I36" s="888">
        <v>14</v>
      </c>
      <c r="J36" s="889"/>
      <c r="K36" s="874">
        <f t="shared" si="9"/>
        <v>0</v>
      </c>
      <c r="L36" s="875">
        <f t="shared" si="10"/>
        <v>0</v>
      </c>
      <c r="M36" s="611"/>
    </row>
    <row r="37" spans="1:13" ht="15.75" customHeight="1">
      <c r="A37" s="1005">
        <v>28</v>
      </c>
      <c r="B37" s="1153"/>
      <c r="C37" s="362" t="s">
        <v>1845</v>
      </c>
      <c r="D37" s="807" t="s">
        <v>1840</v>
      </c>
      <c r="E37" s="638"/>
      <c r="F37" s="890">
        <v>97028</v>
      </c>
      <c r="G37" s="891" t="s">
        <v>1846</v>
      </c>
      <c r="H37" s="367" t="s">
        <v>139</v>
      </c>
      <c r="I37" s="892">
        <v>21</v>
      </c>
      <c r="J37" s="889"/>
      <c r="K37" s="874">
        <f t="shared" si="9"/>
        <v>0</v>
      </c>
      <c r="L37" s="875">
        <f t="shared" si="10"/>
        <v>0</v>
      </c>
      <c r="M37" s="611"/>
    </row>
    <row r="38" spans="1:13" ht="15.75" customHeight="1">
      <c r="A38" s="1005">
        <v>29</v>
      </c>
      <c r="B38" s="1153"/>
      <c r="C38" s="362" t="s">
        <v>1847</v>
      </c>
      <c r="D38" s="807" t="s">
        <v>1840</v>
      </c>
      <c r="E38" s="638"/>
      <c r="F38" s="893" t="s">
        <v>1848</v>
      </c>
      <c r="G38" s="806" t="s">
        <v>1849</v>
      </c>
      <c r="H38" s="367" t="s">
        <v>139</v>
      </c>
      <c r="I38" s="872">
        <v>26</v>
      </c>
      <c r="J38" s="889"/>
      <c r="K38" s="874">
        <f t="shared" si="9"/>
        <v>0</v>
      </c>
      <c r="L38" s="875">
        <f t="shared" si="10"/>
        <v>0</v>
      </c>
      <c r="M38" s="611"/>
    </row>
    <row r="39" spans="1:13" ht="15.75" customHeight="1">
      <c r="A39" s="1005">
        <v>30</v>
      </c>
      <c r="B39" s="1146"/>
      <c r="C39" s="306" t="s">
        <v>1850</v>
      </c>
      <c r="D39" s="357" t="s">
        <v>1840</v>
      </c>
      <c r="E39" s="308"/>
      <c r="F39" s="890">
        <v>97043</v>
      </c>
      <c r="G39" s="734" t="s">
        <v>1851</v>
      </c>
      <c r="H39" s="311" t="s">
        <v>139</v>
      </c>
      <c r="I39" s="894">
        <v>37</v>
      </c>
      <c r="J39" s="895"/>
      <c r="K39" s="681">
        <f t="shared" si="9"/>
        <v>0</v>
      </c>
      <c r="L39" s="682">
        <f t="shared" si="10"/>
        <v>0</v>
      </c>
      <c r="M39" s="611"/>
    </row>
    <row r="40" spans="1:13" ht="15.75" customHeight="1">
      <c r="A40" s="1005">
        <v>31</v>
      </c>
      <c r="B40" s="241" t="s">
        <v>1852</v>
      </c>
      <c r="C40" s="397" t="s">
        <v>1853</v>
      </c>
      <c r="D40" s="896">
        <v>1000</v>
      </c>
      <c r="E40" s="399" t="s">
        <v>1854</v>
      </c>
      <c r="F40" s="197" t="s">
        <v>1855</v>
      </c>
      <c r="G40" s="625" t="s">
        <v>1856</v>
      </c>
      <c r="H40" s="367" t="s">
        <v>139</v>
      </c>
      <c r="I40" s="592">
        <v>15</v>
      </c>
      <c r="J40" s="897"/>
      <c r="K40" s="642">
        <f t="shared" si="9"/>
        <v>0</v>
      </c>
      <c r="L40" s="250">
        <f>J40*I40</f>
        <v>0</v>
      </c>
      <c r="M40" s="611"/>
    </row>
    <row r="41" spans="1:13" ht="15.75" customHeight="1">
      <c r="A41" s="1005">
        <v>32</v>
      </c>
      <c r="B41" s="205"/>
      <c r="C41" s="230" t="s">
        <v>1857</v>
      </c>
      <c r="D41" s="474">
        <v>1000</v>
      </c>
      <c r="E41" s="329"/>
      <c r="F41" s="209" t="s">
        <v>1699</v>
      </c>
      <c r="G41" s="625" t="s">
        <v>1858</v>
      </c>
      <c r="H41" s="367"/>
      <c r="I41" s="592">
        <v>15</v>
      </c>
      <c r="J41" s="846"/>
      <c r="K41" s="261">
        <f t="shared" si="9"/>
        <v>0</v>
      </c>
      <c r="L41" s="214">
        <f>K41*I41</f>
        <v>0</v>
      </c>
      <c r="M41" s="611"/>
    </row>
    <row r="42" spans="1:13" ht="24.75" customHeight="1">
      <c r="A42" s="1005">
        <v>33</v>
      </c>
      <c r="B42" s="172" t="s">
        <v>1859</v>
      </c>
      <c r="C42" s="224" t="s">
        <v>1860</v>
      </c>
      <c r="D42" s="898" t="s">
        <v>1861</v>
      </c>
      <c r="E42" s="283"/>
      <c r="F42" s="225" t="s">
        <v>1862</v>
      </c>
      <c r="G42" s="428" t="s">
        <v>1863</v>
      </c>
      <c r="H42" s="353" t="s">
        <v>139</v>
      </c>
      <c r="I42" s="177">
        <v>8</v>
      </c>
      <c r="J42" s="719"/>
      <c r="K42" s="259">
        <f>J42/2000</f>
        <v>0</v>
      </c>
      <c r="L42" s="179">
        <f>(I42*J42)</f>
        <v>0</v>
      </c>
      <c r="M42" s="611"/>
    </row>
    <row r="43" spans="1:13" ht="15.75" customHeight="1">
      <c r="A43" s="1005">
        <v>34</v>
      </c>
      <c r="B43" s="233" t="s">
        <v>1864</v>
      </c>
      <c r="C43" s="157" t="s">
        <v>1865</v>
      </c>
      <c r="D43" s="158" t="s">
        <v>1861</v>
      </c>
      <c r="E43" s="340"/>
      <c r="F43" s="149" t="s">
        <v>1866</v>
      </c>
      <c r="G43" s="161" t="s">
        <v>1867</v>
      </c>
      <c r="H43" s="162" t="s">
        <v>1751</v>
      </c>
      <c r="I43" s="266">
        <v>6</v>
      </c>
      <c r="J43" s="717"/>
      <c r="K43" s="264">
        <f>J43/1000</f>
        <v>0</v>
      </c>
      <c r="L43" s="166">
        <f t="shared" ref="L43:L44" si="11">I43*J43</f>
        <v>0</v>
      </c>
      <c r="M43" s="611"/>
    </row>
    <row r="44" spans="1:13" ht="15.75" customHeight="1">
      <c r="A44" s="1005">
        <v>35</v>
      </c>
      <c r="B44" s="450" t="s">
        <v>1868</v>
      </c>
      <c r="C44" s="224" t="s">
        <v>1869</v>
      </c>
      <c r="D44" s="196" t="s">
        <v>1870</v>
      </c>
      <c r="E44" s="283"/>
      <c r="F44" s="225" t="s">
        <v>1871</v>
      </c>
      <c r="G44" s="428" t="s">
        <v>1872</v>
      </c>
      <c r="H44" s="353" t="s">
        <v>139</v>
      </c>
      <c r="I44" s="177">
        <v>12</v>
      </c>
      <c r="J44" s="719"/>
      <c r="K44" s="259">
        <f>J44/5304</f>
        <v>0</v>
      </c>
      <c r="L44" s="229">
        <f t="shared" si="11"/>
        <v>0</v>
      </c>
      <c r="M44" s="611"/>
    </row>
    <row r="45" spans="1:13" ht="15.75" customHeight="1">
      <c r="A45" s="1004"/>
      <c r="B45" s="514"/>
      <c r="C45" s="228" t="s">
        <v>1873</v>
      </c>
      <c r="D45" s="147"/>
      <c r="E45" s="316"/>
      <c r="F45" s="160"/>
      <c r="G45" s="373" t="s">
        <v>638</v>
      </c>
      <c r="H45" s="311"/>
      <c r="I45" s="202"/>
      <c r="J45" s="716"/>
      <c r="K45" s="260"/>
      <c r="L45" s="595"/>
      <c r="M45" s="611"/>
    </row>
    <row r="46" spans="1:13" ht="15.75" customHeight="1">
      <c r="A46" s="1005">
        <v>36</v>
      </c>
      <c r="B46" s="450" t="s">
        <v>1874</v>
      </c>
      <c r="C46" s="899" t="s">
        <v>1875</v>
      </c>
      <c r="D46" s="196" t="s">
        <v>1876</v>
      </c>
      <c r="E46" s="283"/>
      <c r="F46" s="225" t="s">
        <v>1877</v>
      </c>
      <c r="G46" s="428" t="s">
        <v>1878</v>
      </c>
      <c r="H46" s="353" t="s">
        <v>139</v>
      </c>
      <c r="I46" s="177">
        <v>18</v>
      </c>
      <c r="J46" s="719"/>
      <c r="K46" s="259">
        <f>J46/6000</f>
        <v>0</v>
      </c>
      <c r="L46" s="179">
        <f>I46*J46</f>
        <v>0</v>
      </c>
      <c r="M46" s="611"/>
    </row>
    <row r="47" spans="1:13" ht="15.75" customHeight="1">
      <c r="A47" s="1004"/>
      <c r="B47" s="514"/>
      <c r="C47" s="372" t="s">
        <v>1879</v>
      </c>
      <c r="D47" s="147"/>
      <c r="E47" s="316"/>
      <c r="F47" s="160"/>
      <c r="G47" s="373"/>
      <c r="H47" s="311"/>
      <c r="I47" s="202"/>
      <c r="J47" s="716"/>
      <c r="K47" s="260"/>
      <c r="L47" s="900"/>
      <c r="M47" s="611"/>
    </row>
    <row r="48" spans="1:13" ht="15.75" customHeight="1">
      <c r="A48" s="1005">
        <v>37</v>
      </c>
      <c r="B48" s="172" t="s">
        <v>1880</v>
      </c>
      <c r="C48" s="224" t="s">
        <v>1881</v>
      </c>
      <c r="D48" s="196"/>
      <c r="E48" s="283"/>
      <c r="F48" s="225" t="s">
        <v>1882</v>
      </c>
      <c r="G48" s="175" t="s">
        <v>265</v>
      </c>
      <c r="H48" s="176" t="s">
        <v>139</v>
      </c>
      <c r="I48" s="177">
        <v>250</v>
      </c>
      <c r="J48" s="719"/>
      <c r="K48" s="259">
        <f>J48/1000</f>
        <v>0</v>
      </c>
      <c r="L48" s="179">
        <f>I48*J48</f>
        <v>0</v>
      </c>
      <c r="M48" s="611"/>
    </row>
    <row r="49" spans="1:13" ht="15.75" customHeight="1">
      <c r="A49" s="1004"/>
      <c r="B49" s="205"/>
      <c r="C49" s="232"/>
      <c r="D49" s="207" t="s">
        <v>1883</v>
      </c>
      <c r="E49" s="329"/>
      <c r="F49" s="209"/>
      <c r="G49" s="210" t="s">
        <v>1884</v>
      </c>
      <c r="H49" s="211"/>
      <c r="I49" s="212"/>
      <c r="J49" s="846"/>
      <c r="K49" s="261"/>
      <c r="L49" s="214"/>
      <c r="M49" s="611"/>
    </row>
    <row r="50" spans="1:13" ht="15.75" customHeight="1">
      <c r="A50" s="1005">
        <v>38</v>
      </c>
      <c r="B50" s="172" t="s">
        <v>1885</v>
      </c>
      <c r="C50" s="224" t="s">
        <v>1886</v>
      </c>
      <c r="D50" s="196" t="s">
        <v>1883</v>
      </c>
      <c r="E50" s="283"/>
      <c r="F50" s="225" t="s">
        <v>1887</v>
      </c>
      <c r="G50" s="175" t="s">
        <v>1888</v>
      </c>
      <c r="H50" s="176" t="s">
        <v>139</v>
      </c>
      <c r="I50" s="177">
        <v>15</v>
      </c>
      <c r="J50" s="710"/>
      <c r="K50" s="259">
        <f>J50/1000</f>
        <v>0</v>
      </c>
      <c r="L50" s="179">
        <f>J50*K50</f>
        <v>0</v>
      </c>
      <c r="M50" s="611"/>
    </row>
    <row r="51" spans="1:13" ht="15.75" customHeight="1">
      <c r="A51" s="1004"/>
      <c r="B51" s="200"/>
      <c r="C51" s="228"/>
      <c r="D51" s="147"/>
      <c r="E51" s="316"/>
      <c r="F51" s="901"/>
      <c r="G51" s="902"/>
      <c r="H51" s="151"/>
      <c r="I51" s="202"/>
      <c r="J51" s="712"/>
      <c r="K51" s="260"/>
      <c r="L51" s="204"/>
      <c r="M51" s="611"/>
    </row>
    <row r="52" spans="1:13" ht="15.75" customHeight="1">
      <c r="A52" s="1005">
        <v>39</v>
      </c>
      <c r="B52" s="200" t="s">
        <v>1889</v>
      </c>
      <c r="C52" s="146" t="s">
        <v>1890</v>
      </c>
      <c r="D52" s="147" t="s">
        <v>267</v>
      </c>
      <c r="E52" s="316"/>
      <c r="F52" s="160" t="s">
        <v>1891</v>
      </c>
      <c r="G52" s="150" t="s">
        <v>1892</v>
      </c>
      <c r="H52" s="151" t="s">
        <v>139</v>
      </c>
      <c r="I52" s="152">
        <v>20</v>
      </c>
      <c r="J52" s="716"/>
      <c r="K52" s="260">
        <f t="shared" ref="K52:K53" si="12">J52/100</f>
        <v>0</v>
      </c>
      <c r="L52" s="204">
        <f>I52*J52</f>
        <v>0</v>
      </c>
      <c r="M52" s="611"/>
    </row>
    <row r="53" spans="1:13" ht="15.75" customHeight="1">
      <c r="A53" s="1005">
        <v>40</v>
      </c>
      <c r="B53" s="172" t="s">
        <v>1893</v>
      </c>
      <c r="C53" s="206" t="s">
        <v>1894</v>
      </c>
      <c r="D53" s="207" t="s">
        <v>267</v>
      </c>
      <c r="E53" s="903"/>
      <c r="F53" s="225" t="s">
        <v>1895</v>
      </c>
      <c r="G53" s="210" t="s">
        <v>1896</v>
      </c>
      <c r="H53" s="176" t="s">
        <v>139</v>
      </c>
      <c r="I53" s="177">
        <v>70</v>
      </c>
      <c r="J53" s="861"/>
      <c r="K53" s="259">
        <f t="shared" si="12"/>
        <v>0</v>
      </c>
      <c r="L53" s="179">
        <f>J53*I53</f>
        <v>0</v>
      </c>
      <c r="M53" s="611"/>
    </row>
    <row r="54" spans="1:13" ht="15.75" customHeight="1">
      <c r="A54" s="1005">
        <v>41</v>
      </c>
      <c r="B54" s="233" t="s">
        <v>1897</v>
      </c>
      <c r="C54" s="262" t="s">
        <v>1898</v>
      </c>
      <c r="D54" s="158" t="s">
        <v>1899</v>
      </c>
      <c r="E54" s="340"/>
      <c r="F54" s="693">
        <v>48588</v>
      </c>
      <c r="G54" s="161" t="s">
        <v>1900</v>
      </c>
      <c r="H54" s="162" t="s">
        <v>139</v>
      </c>
      <c r="I54" s="226">
        <v>14</v>
      </c>
      <c r="J54" s="227"/>
      <c r="K54" s="259">
        <f>J54/8</f>
        <v>0</v>
      </c>
      <c r="L54" s="731">
        <f t="shared" ref="L54:L55" si="13">I54*J54</f>
        <v>0</v>
      </c>
      <c r="M54" s="611"/>
    </row>
    <row r="55" spans="1:13" ht="15.75" customHeight="1">
      <c r="A55" s="1005">
        <v>42</v>
      </c>
      <c r="B55" s="205" t="s">
        <v>1901</v>
      </c>
      <c r="C55" s="891" t="s">
        <v>1902</v>
      </c>
      <c r="D55" s="207" t="s">
        <v>1903</v>
      </c>
      <c r="E55" s="329"/>
      <c r="F55" s="486">
        <v>90623</v>
      </c>
      <c r="G55" s="428" t="s">
        <v>1904</v>
      </c>
      <c r="H55" s="353" t="s">
        <v>139</v>
      </c>
      <c r="I55" s="226">
        <v>4</v>
      </c>
      <c r="J55" s="227"/>
      <c r="K55" s="259">
        <f>J55/576</f>
        <v>0</v>
      </c>
      <c r="L55" s="731">
        <f t="shared" si="13"/>
        <v>0</v>
      </c>
      <c r="M55" s="611"/>
    </row>
    <row r="56" spans="1:13" ht="15.75" customHeight="1">
      <c r="A56" s="1004"/>
      <c r="B56" s="200"/>
      <c r="C56" s="734" t="s">
        <v>1905</v>
      </c>
      <c r="D56" s="904"/>
      <c r="E56" s="905"/>
      <c r="F56" s="499"/>
      <c r="G56" s="373"/>
      <c r="H56" s="311"/>
      <c r="I56" s="202"/>
      <c r="J56" s="164"/>
      <c r="K56" s="260"/>
      <c r="L56" s="736"/>
      <c r="M56" s="611"/>
    </row>
    <row r="57" spans="1:13" ht="15.75" customHeight="1">
      <c r="A57" s="1005">
        <v>43</v>
      </c>
      <c r="B57" s="172" t="s">
        <v>1906</v>
      </c>
      <c r="C57" s="489" t="s">
        <v>1907</v>
      </c>
      <c r="D57" s="192" t="s">
        <v>1565</v>
      </c>
      <c r="E57" s="283"/>
      <c r="F57" s="490">
        <v>90560</v>
      </c>
      <c r="G57" s="428" t="s">
        <v>1908</v>
      </c>
      <c r="H57" s="353" t="s">
        <v>139</v>
      </c>
      <c r="I57" s="177">
        <v>5</v>
      </c>
      <c r="J57" s="227"/>
      <c r="K57" s="259">
        <f>J57/400</f>
        <v>0</v>
      </c>
      <c r="L57" s="731">
        <f>I57*J57</f>
        <v>0</v>
      </c>
      <c r="M57" s="611"/>
    </row>
    <row r="58" spans="1:13" ht="15.75" customHeight="1">
      <c r="A58" s="1004"/>
      <c r="B58" s="218"/>
      <c r="C58" s="906"/>
      <c r="D58" s="220"/>
      <c r="E58" s="289"/>
      <c r="F58" s="630"/>
      <c r="G58" s="669" t="s">
        <v>1909</v>
      </c>
      <c r="H58" s="670"/>
      <c r="I58" s="293"/>
      <c r="J58" s="188"/>
      <c r="K58" s="605" t="s">
        <v>294</v>
      </c>
      <c r="L58" s="907"/>
      <c r="M58" s="611"/>
    </row>
    <row r="59" spans="1:13">
      <c r="A59" s="1005">
        <v>44</v>
      </c>
      <c r="B59" s="156" t="s">
        <v>1910</v>
      </c>
      <c r="C59" s="169" t="s">
        <v>1911</v>
      </c>
      <c r="D59" s="222" t="s">
        <v>1565</v>
      </c>
      <c r="E59" s="340"/>
      <c r="F59" s="908">
        <v>47241</v>
      </c>
      <c r="G59" s="171" t="s">
        <v>1912</v>
      </c>
      <c r="H59" s="270" t="s">
        <v>139</v>
      </c>
      <c r="I59" s="163">
        <v>15</v>
      </c>
      <c r="J59" s="153"/>
      <c r="K59" s="264">
        <f>J59/4</f>
        <v>0</v>
      </c>
      <c r="L59" s="909">
        <f t="shared" ref="L59:L62" si="14">J59*I59</f>
        <v>0</v>
      </c>
      <c r="M59" s="611"/>
    </row>
    <row r="60" spans="1:13">
      <c r="A60" s="1005">
        <v>45</v>
      </c>
      <c r="B60" s="910" t="s">
        <v>1913</v>
      </c>
      <c r="C60" s="911" t="s">
        <v>1914</v>
      </c>
      <c r="D60" s="912" t="s">
        <v>1565</v>
      </c>
      <c r="E60" s="427"/>
      <c r="F60" s="913"/>
      <c r="G60" s="914" t="s">
        <v>1915</v>
      </c>
      <c r="H60" s="915" t="s">
        <v>139</v>
      </c>
      <c r="I60" s="916">
        <v>2</v>
      </c>
      <c r="J60" s="198"/>
      <c r="K60" s="679">
        <f>J60</f>
        <v>0</v>
      </c>
      <c r="L60" s="917">
        <f t="shared" si="14"/>
        <v>0</v>
      </c>
      <c r="M60" s="611"/>
    </row>
    <row r="61" spans="1:13" ht="48.75">
      <c r="A61" s="1005">
        <v>46</v>
      </c>
      <c r="B61" s="156" t="s">
        <v>1916</v>
      </c>
      <c r="C61" s="918" t="s">
        <v>1917</v>
      </c>
      <c r="D61" s="222" t="s">
        <v>1565</v>
      </c>
      <c r="E61" s="340"/>
      <c r="F61" s="693"/>
      <c r="G61" s="171" t="s">
        <v>1918</v>
      </c>
      <c r="H61" s="270" t="s">
        <v>139</v>
      </c>
      <c r="I61" s="163">
        <v>5</v>
      </c>
      <c r="J61" s="153"/>
      <c r="K61" s="264">
        <f>J61/512</f>
        <v>0</v>
      </c>
      <c r="L61" s="909">
        <f t="shared" si="14"/>
        <v>0</v>
      </c>
      <c r="M61" s="611"/>
    </row>
    <row r="62" spans="1:13" ht="18" customHeight="1">
      <c r="A62" s="1005">
        <v>47</v>
      </c>
      <c r="B62" s="1190" t="s">
        <v>1919</v>
      </c>
      <c r="C62" s="1200" t="s">
        <v>1920</v>
      </c>
      <c r="D62" s="870" t="s">
        <v>1921</v>
      </c>
      <c r="E62" s="638"/>
      <c r="F62" s="919"/>
      <c r="G62" s="640" t="s">
        <v>1922</v>
      </c>
      <c r="H62" s="871" t="s">
        <v>139</v>
      </c>
      <c r="I62" s="872">
        <v>10</v>
      </c>
      <c r="J62" s="203"/>
      <c r="K62" s="874">
        <f>J62/45</f>
        <v>0</v>
      </c>
      <c r="L62" s="920">
        <f t="shared" si="14"/>
        <v>0</v>
      </c>
      <c r="M62" s="611"/>
    </row>
    <row r="63" spans="1:13">
      <c r="A63" s="1004"/>
      <c r="B63" s="1146"/>
      <c r="C63" s="1146"/>
      <c r="D63" s="357"/>
      <c r="E63" s="308"/>
      <c r="F63" s="644"/>
      <c r="G63" s="373"/>
      <c r="H63" s="311"/>
      <c r="I63" s="312"/>
      <c r="J63" s="216"/>
      <c r="K63" s="921" t="s">
        <v>1923</v>
      </c>
      <c r="L63" s="922"/>
      <c r="M63" s="611"/>
    </row>
    <row r="64" spans="1:13">
      <c r="A64" s="1005">
        <v>48</v>
      </c>
      <c r="B64" s="1190" t="s">
        <v>1924</v>
      </c>
      <c r="C64" s="1200"/>
      <c r="D64" s="870" t="s">
        <v>1921</v>
      </c>
      <c r="E64" s="638"/>
      <c r="F64" s="919"/>
      <c r="G64" s="640" t="s">
        <v>1922</v>
      </c>
      <c r="H64" s="871" t="s">
        <v>139</v>
      </c>
      <c r="I64" s="872">
        <v>10</v>
      </c>
      <c r="J64" s="203"/>
      <c r="K64" s="874">
        <f>J64/45</f>
        <v>0</v>
      </c>
      <c r="L64" s="920">
        <f>J64*I64</f>
        <v>0</v>
      </c>
      <c r="M64" s="611"/>
    </row>
    <row r="65" spans="1:26">
      <c r="A65" s="1004"/>
      <c r="B65" s="1146"/>
      <c r="C65" s="1146"/>
      <c r="D65" s="357"/>
      <c r="E65" s="308"/>
      <c r="F65" s="644"/>
      <c r="G65" s="373"/>
      <c r="H65" s="311"/>
      <c r="I65" s="312"/>
      <c r="J65" s="216"/>
      <c r="K65" s="921" t="s">
        <v>1923</v>
      </c>
      <c r="L65" s="922"/>
      <c r="M65" s="611"/>
    </row>
    <row r="66" spans="1:26">
      <c r="A66" s="1005">
        <v>49</v>
      </c>
      <c r="B66" s="241" t="s">
        <v>1925</v>
      </c>
      <c r="C66" s="646" t="s">
        <v>1926</v>
      </c>
      <c r="D66" s="244" t="s">
        <v>1565</v>
      </c>
      <c r="E66" s="399"/>
      <c r="F66" s="647">
        <v>47362</v>
      </c>
      <c r="G66" s="246" t="s">
        <v>1927</v>
      </c>
      <c r="H66" s="247" t="s">
        <v>139</v>
      </c>
      <c r="I66" s="248">
        <v>12</v>
      </c>
      <c r="J66" s="217"/>
      <c r="K66" s="642">
        <f>J66/4</f>
        <v>0</v>
      </c>
      <c r="L66" s="923">
        <f>J66*I66</f>
        <v>0</v>
      </c>
      <c r="M66" s="611"/>
    </row>
    <row r="67" spans="1:26" ht="15.75" customHeight="1">
      <c r="A67" s="1005">
        <v>50</v>
      </c>
      <c r="B67" s="924" t="s">
        <v>1928</v>
      </c>
      <c r="C67" s="925" t="s">
        <v>1929</v>
      </c>
      <c r="D67" s="924" t="s">
        <v>1861</v>
      </c>
      <c r="E67" s="926"/>
      <c r="F67" s="926"/>
      <c r="G67" s="718" t="s">
        <v>1930</v>
      </c>
      <c r="H67" s="927" t="s">
        <v>139</v>
      </c>
      <c r="I67" s="928">
        <v>10</v>
      </c>
      <c r="J67" s="929"/>
      <c r="K67" s="929">
        <f>J67</f>
        <v>0</v>
      </c>
      <c r="L67" s="929">
        <f>K67*I67</f>
        <v>0</v>
      </c>
      <c r="M67" s="930"/>
      <c r="N67" s="930"/>
      <c r="O67" s="930"/>
      <c r="P67" s="930"/>
      <c r="Q67" s="930"/>
      <c r="R67" s="930"/>
      <c r="S67" s="930"/>
      <c r="T67" s="930"/>
      <c r="U67" s="930"/>
      <c r="V67" s="930"/>
      <c r="W67" s="930"/>
      <c r="X67" s="930"/>
      <c r="Y67" s="930"/>
      <c r="Z67" s="930"/>
    </row>
    <row r="68" spans="1:26" ht="23.25">
      <c r="B68" s="1201" t="s">
        <v>1931</v>
      </c>
      <c r="C68" s="1065"/>
      <c r="D68" s="1065"/>
      <c r="E68" s="1065"/>
      <c r="F68" s="1065"/>
      <c r="G68" s="1065"/>
      <c r="H68" s="1065"/>
      <c r="I68" s="1202"/>
      <c r="J68" s="1203">
        <f>SUM(L3:L67)</f>
        <v>0</v>
      </c>
      <c r="K68" s="1034"/>
      <c r="L68" s="1029"/>
    </row>
    <row r="69" spans="1:26" ht="15.75" customHeight="1">
      <c r="I69" s="931"/>
    </row>
    <row r="70" spans="1:26" ht="15.75" customHeight="1">
      <c r="I70" s="931"/>
    </row>
    <row r="71" spans="1:26" ht="15.75" customHeight="1">
      <c r="I71" s="931"/>
    </row>
    <row r="72" spans="1:26" ht="15.75" customHeight="1">
      <c r="I72" s="931"/>
    </row>
    <row r="73" spans="1:26" ht="15.75" customHeight="1">
      <c r="I73" s="931"/>
    </row>
    <row r="74" spans="1:26" ht="15.75" customHeight="1">
      <c r="I74" s="931"/>
    </row>
    <row r="75" spans="1:26" ht="15.75" customHeight="1">
      <c r="I75" s="931"/>
    </row>
    <row r="76" spans="1:26" ht="15.75" customHeight="1">
      <c r="I76" s="931"/>
    </row>
    <row r="77" spans="1:26" ht="15.75" customHeight="1">
      <c r="I77" s="931"/>
    </row>
    <row r="78" spans="1:26" ht="15.75" customHeight="1">
      <c r="I78" s="931"/>
    </row>
    <row r="79" spans="1:26" ht="15.75" customHeight="1">
      <c r="I79" s="931"/>
    </row>
    <row r="80" spans="1:26" ht="15.75" customHeight="1">
      <c r="I80" s="931"/>
    </row>
    <row r="81" spans="9:9" ht="15.75" customHeight="1">
      <c r="I81" s="931"/>
    </row>
    <row r="82" spans="9:9" ht="15.75" customHeight="1">
      <c r="I82" s="931"/>
    </row>
    <row r="83" spans="9:9" ht="15.75" customHeight="1">
      <c r="I83" s="931"/>
    </row>
    <row r="84" spans="9:9" ht="15.75" customHeight="1">
      <c r="I84" s="931"/>
    </row>
    <row r="85" spans="9:9" ht="15.75" customHeight="1">
      <c r="I85" s="931"/>
    </row>
    <row r="86" spans="9:9" ht="15.75" customHeight="1">
      <c r="I86" s="931"/>
    </row>
    <row r="87" spans="9:9" ht="15.75" customHeight="1">
      <c r="I87" s="931"/>
    </row>
    <row r="88" spans="9:9" ht="15.75" customHeight="1">
      <c r="I88" s="931"/>
    </row>
    <row r="89" spans="9:9" ht="15.75" customHeight="1">
      <c r="I89" s="931"/>
    </row>
    <row r="90" spans="9:9" ht="15.75" customHeight="1">
      <c r="I90" s="931"/>
    </row>
    <row r="91" spans="9:9" ht="15.75" customHeight="1">
      <c r="I91" s="931"/>
    </row>
    <row r="92" spans="9:9" ht="15.75" customHeight="1">
      <c r="I92" s="931"/>
    </row>
    <row r="93" spans="9:9" ht="15.75" customHeight="1">
      <c r="I93" s="931"/>
    </row>
    <row r="94" spans="9:9" ht="15.75" customHeight="1">
      <c r="I94" s="931"/>
    </row>
    <row r="95" spans="9:9" ht="15.75" customHeight="1">
      <c r="I95" s="931"/>
    </row>
    <row r="96" spans="9:9" ht="15.75" customHeight="1">
      <c r="I96" s="931"/>
    </row>
    <row r="97" spans="9:9" ht="15.75" customHeight="1">
      <c r="I97" s="931"/>
    </row>
    <row r="98" spans="9:9" ht="15.75" customHeight="1">
      <c r="I98" s="931"/>
    </row>
    <row r="99" spans="9:9" ht="15.75" customHeight="1">
      <c r="I99" s="931"/>
    </row>
    <row r="100" spans="9:9" ht="15.75" customHeight="1">
      <c r="I100" s="931"/>
    </row>
    <row r="101" spans="9:9" ht="15.75" customHeight="1">
      <c r="I101" s="931"/>
    </row>
    <row r="102" spans="9:9" ht="15.75" customHeight="1">
      <c r="I102" s="931"/>
    </row>
    <row r="103" spans="9:9" ht="15.75" customHeight="1">
      <c r="I103" s="931"/>
    </row>
    <row r="104" spans="9:9" ht="15.75" customHeight="1">
      <c r="I104" s="931"/>
    </row>
    <row r="105" spans="9:9" ht="15.75" customHeight="1">
      <c r="I105" s="931"/>
    </row>
    <row r="106" spans="9:9" ht="15.75" customHeight="1">
      <c r="I106" s="931"/>
    </row>
    <row r="107" spans="9:9" ht="15.75" customHeight="1">
      <c r="I107" s="931"/>
    </row>
    <row r="108" spans="9:9" ht="15.75" customHeight="1">
      <c r="I108" s="931"/>
    </row>
    <row r="109" spans="9:9" ht="15.75" customHeight="1">
      <c r="I109" s="931"/>
    </row>
    <row r="110" spans="9:9" ht="15.75" customHeight="1">
      <c r="I110" s="931"/>
    </row>
    <row r="111" spans="9:9" ht="15.75" customHeight="1">
      <c r="I111" s="931"/>
    </row>
    <row r="112" spans="9:9" ht="15.75" customHeight="1">
      <c r="I112" s="931"/>
    </row>
    <row r="113" spans="9:9" ht="15.75" customHeight="1">
      <c r="I113" s="931"/>
    </row>
    <row r="114" spans="9:9" ht="15.75" customHeight="1">
      <c r="I114" s="931"/>
    </row>
    <row r="115" spans="9:9" ht="15.75" customHeight="1">
      <c r="I115" s="931"/>
    </row>
    <row r="116" spans="9:9" ht="15.75" customHeight="1">
      <c r="I116" s="931"/>
    </row>
    <row r="117" spans="9:9" ht="15.75" customHeight="1">
      <c r="I117" s="931"/>
    </row>
    <row r="118" spans="9:9" ht="15.75" customHeight="1">
      <c r="I118" s="931"/>
    </row>
    <row r="119" spans="9:9" ht="15.75" customHeight="1">
      <c r="I119" s="931"/>
    </row>
    <row r="120" spans="9:9" ht="15.75" customHeight="1">
      <c r="I120" s="931"/>
    </row>
    <row r="121" spans="9:9" ht="15.75" customHeight="1">
      <c r="I121" s="931"/>
    </row>
    <row r="122" spans="9:9" ht="15.75" customHeight="1">
      <c r="I122" s="931"/>
    </row>
    <row r="123" spans="9:9" ht="15.75" customHeight="1">
      <c r="I123" s="931"/>
    </row>
    <row r="124" spans="9:9" ht="15.75" customHeight="1">
      <c r="I124" s="931"/>
    </row>
    <row r="125" spans="9:9" ht="15.75" customHeight="1">
      <c r="I125" s="931"/>
    </row>
    <row r="126" spans="9:9" ht="15.75" customHeight="1">
      <c r="I126" s="931"/>
    </row>
    <row r="127" spans="9:9" ht="15.75" customHeight="1">
      <c r="I127" s="931"/>
    </row>
    <row r="128" spans="9:9" ht="15.75" customHeight="1">
      <c r="I128" s="931"/>
    </row>
    <row r="129" spans="9:9" ht="15.75" customHeight="1">
      <c r="I129" s="931"/>
    </row>
    <row r="130" spans="9:9" ht="15.75" customHeight="1">
      <c r="I130" s="931"/>
    </row>
    <row r="131" spans="9:9" ht="15.75" customHeight="1">
      <c r="I131" s="931"/>
    </row>
    <row r="132" spans="9:9" ht="15.75" customHeight="1">
      <c r="I132" s="931"/>
    </row>
    <row r="133" spans="9:9" ht="15.75" customHeight="1">
      <c r="I133" s="931"/>
    </row>
    <row r="134" spans="9:9" ht="15.75" customHeight="1">
      <c r="I134" s="931"/>
    </row>
    <row r="135" spans="9:9" ht="15.75" customHeight="1">
      <c r="I135" s="931"/>
    </row>
    <row r="136" spans="9:9" ht="15.75" customHeight="1">
      <c r="I136" s="931"/>
    </row>
    <row r="137" spans="9:9" ht="15.75" customHeight="1">
      <c r="I137" s="931"/>
    </row>
    <row r="138" spans="9:9" ht="15.75" customHeight="1">
      <c r="I138" s="931"/>
    </row>
    <row r="139" spans="9:9" ht="15.75" customHeight="1">
      <c r="I139" s="931"/>
    </row>
    <row r="140" spans="9:9" ht="15.75" customHeight="1">
      <c r="I140" s="931"/>
    </row>
    <row r="141" spans="9:9" ht="15.75" customHeight="1">
      <c r="I141" s="931"/>
    </row>
    <row r="142" spans="9:9" ht="15.75" customHeight="1">
      <c r="I142" s="931"/>
    </row>
    <row r="143" spans="9:9" ht="15.75" customHeight="1">
      <c r="I143" s="931"/>
    </row>
    <row r="144" spans="9:9" ht="15.75" customHeight="1">
      <c r="I144" s="931"/>
    </row>
    <row r="145" spans="9:9" ht="15.75" customHeight="1">
      <c r="I145" s="931"/>
    </row>
    <row r="146" spans="9:9" ht="15.75" customHeight="1">
      <c r="I146" s="931"/>
    </row>
    <row r="147" spans="9:9" ht="15.75" customHeight="1">
      <c r="I147" s="931"/>
    </row>
    <row r="148" spans="9:9" ht="15.75" customHeight="1">
      <c r="I148" s="931"/>
    </row>
    <row r="149" spans="9:9" ht="15.75" customHeight="1">
      <c r="I149" s="931"/>
    </row>
    <row r="150" spans="9:9" ht="15.75" customHeight="1">
      <c r="I150" s="931"/>
    </row>
    <row r="151" spans="9:9" ht="15.75" customHeight="1">
      <c r="I151" s="931"/>
    </row>
    <row r="152" spans="9:9" ht="15.75" customHeight="1">
      <c r="I152" s="931"/>
    </row>
    <row r="153" spans="9:9" ht="15.75" customHeight="1">
      <c r="I153" s="931"/>
    </row>
    <row r="154" spans="9:9" ht="15.75" customHeight="1">
      <c r="I154" s="931"/>
    </row>
    <row r="155" spans="9:9" ht="15.75" customHeight="1">
      <c r="I155" s="931"/>
    </row>
    <row r="156" spans="9:9" ht="15.75" customHeight="1">
      <c r="I156" s="931"/>
    </row>
    <row r="157" spans="9:9" ht="15.75" customHeight="1">
      <c r="I157" s="931"/>
    </row>
    <row r="158" spans="9:9" ht="15.75" customHeight="1">
      <c r="I158" s="931"/>
    </row>
    <row r="159" spans="9:9" ht="15.75" customHeight="1">
      <c r="I159" s="931"/>
    </row>
    <row r="160" spans="9:9" ht="15.75" customHeight="1">
      <c r="I160" s="931"/>
    </row>
    <row r="161" spans="9:9" ht="15.75" customHeight="1">
      <c r="I161" s="931"/>
    </row>
    <row r="162" spans="9:9" ht="15.75" customHeight="1">
      <c r="I162" s="931"/>
    </row>
    <row r="163" spans="9:9" ht="15.75" customHeight="1">
      <c r="I163" s="931"/>
    </row>
    <row r="164" spans="9:9" ht="15.75" customHeight="1">
      <c r="I164" s="931"/>
    </row>
    <row r="165" spans="9:9" ht="15.75" customHeight="1">
      <c r="I165" s="931"/>
    </row>
    <row r="166" spans="9:9" ht="15.75" customHeight="1">
      <c r="I166" s="931"/>
    </row>
    <row r="167" spans="9:9" ht="15.75" customHeight="1">
      <c r="I167" s="931"/>
    </row>
    <row r="168" spans="9:9" ht="15.75" customHeight="1">
      <c r="I168" s="931"/>
    </row>
    <row r="169" spans="9:9" ht="15.75" customHeight="1">
      <c r="I169" s="931"/>
    </row>
    <row r="170" spans="9:9" ht="15.75" customHeight="1">
      <c r="I170" s="931"/>
    </row>
    <row r="171" spans="9:9" ht="15.75" customHeight="1">
      <c r="I171" s="931"/>
    </row>
    <row r="172" spans="9:9" ht="15.75" customHeight="1">
      <c r="I172" s="931"/>
    </row>
    <row r="173" spans="9:9" ht="15.75" customHeight="1">
      <c r="I173" s="931"/>
    </row>
    <row r="174" spans="9:9" ht="15.75" customHeight="1">
      <c r="I174" s="931"/>
    </row>
    <row r="175" spans="9:9" ht="15.75" customHeight="1">
      <c r="I175" s="931"/>
    </row>
    <row r="176" spans="9:9" ht="15.75" customHeight="1">
      <c r="I176" s="931"/>
    </row>
    <row r="177" spans="9:9" ht="15.75" customHeight="1">
      <c r="I177" s="931"/>
    </row>
    <row r="178" spans="9:9" ht="15.75" customHeight="1">
      <c r="I178" s="931"/>
    </row>
    <row r="179" spans="9:9" ht="15.75" customHeight="1">
      <c r="I179" s="931"/>
    </row>
    <row r="180" spans="9:9" ht="15.75" customHeight="1">
      <c r="I180" s="931"/>
    </row>
    <row r="181" spans="9:9" ht="15.75" customHeight="1">
      <c r="I181" s="931"/>
    </row>
    <row r="182" spans="9:9" ht="15.75" customHeight="1">
      <c r="I182" s="931"/>
    </row>
    <row r="183" spans="9:9" ht="15.75" customHeight="1">
      <c r="I183" s="931"/>
    </row>
    <row r="184" spans="9:9" ht="15.75" customHeight="1">
      <c r="I184" s="931"/>
    </row>
    <row r="185" spans="9:9" ht="15.75" customHeight="1">
      <c r="I185" s="931"/>
    </row>
    <row r="186" spans="9:9" ht="15.75" customHeight="1">
      <c r="I186" s="931"/>
    </row>
    <row r="187" spans="9:9" ht="15.75" customHeight="1">
      <c r="I187" s="931"/>
    </row>
    <row r="188" spans="9:9" ht="15.75" customHeight="1">
      <c r="I188" s="931"/>
    </row>
    <row r="189" spans="9:9" ht="15.75" customHeight="1">
      <c r="I189" s="931"/>
    </row>
    <row r="190" spans="9:9" ht="15.75" customHeight="1">
      <c r="I190" s="931"/>
    </row>
    <row r="191" spans="9:9" ht="15.75" customHeight="1">
      <c r="I191" s="931"/>
    </row>
    <row r="192" spans="9:9" ht="15.75" customHeight="1">
      <c r="I192" s="931"/>
    </row>
    <row r="193" spans="9:9" ht="15.75" customHeight="1">
      <c r="I193" s="931"/>
    </row>
    <row r="194" spans="9:9" ht="15.75" customHeight="1">
      <c r="I194" s="931"/>
    </row>
    <row r="195" spans="9:9" ht="15.75" customHeight="1">
      <c r="I195" s="931"/>
    </row>
    <row r="196" spans="9:9" ht="15.75" customHeight="1">
      <c r="I196" s="931"/>
    </row>
    <row r="197" spans="9:9" ht="15.75" customHeight="1">
      <c r="I197" s="931"/>
    </row>
    <row r="198" spans="9:9" ht="15.75" customHeight="1">
      <c r="I198" s="931"/>
    </row>
    <row r="199" spans="9:9" ht="15.75" customHeight="1">
      <c r="I199" s="931"/>
    </row>
    <row r="200" spans="9:9" ht="15.75" customHeight="1">
      <c r="I200" s="931"/>
    </row>
    <row r="201" spans="9:9" ht="15.75" customHeight="1">
      <c r="I201" s="931"/>
    </row>
    <row r="202" spans="9:9" ht="15.75" customHeight="1">
      <c r="I202" s="931"/>
    </row>
    <row r="203" spans="9:9" ht="15.75" customHeight="1">
      <c r="I203" s="931"/>
    </row>
    <row r="204" spans="9:9" ht="15.75" customHeight="1">
      <c r="I204" s="931"/>
    </row>
    <row r="205" spans="9:9" ht="15.75" customHeight="1">
      <c r="I205" s="931"/>
    </row>
    <row r="206" spans="9:9" ht="15.75" customHeight="1">
      <c r="I206" s="931"/>
    </row>
    <row r="207" spans="9:9" ht="15.75" customHeight="1">
      <c r="I207" s="931"/>
    </row>
    <row r="208" spans="9:9" ht="15.75" customHeight="1">
      <c r="I208" s="931"/>
    </row>
    <row r="209" spans="9:9" ht="15.75" customHeight="1">
      <c r="I209" s="931"/>
    </row>
    <row r="210" spans="9:9" ht="15.75" customHeight="1">
      <c r="I210" s="931"/>
    </row>
    <row r="211" spans="9:9" ht="15.75" customHeight="1">
      <c r="I211" s="931"/>
    </row>
    <row r="212" spans="9:9" ht="15.75" customHeight="1">
      <c r="I212" s="931"/>
    </row>
    <row r="213" spans="9:9" ht="15.75" customHeight="1">
      <c r="I213" s="931"/>
    </row>
    <row r="214" spans="9:9" ht="15.75" customHeight="1">
      <c r="I214" s="931"/>
    </row>
    <row r="215" spans="9:9" ht="15.75" customHeight="1">
      <c r="I215" s="931"/>
    </row>
    <row r="216" spans="9:9" ht="15.75" customHeight="1">
      <c r="I216" s="931"/>
    </row>
    <row r="217" spans="9:9" ht="15.75" customHeight="1">
      <c r="I217" s="931"/>
    </row>
    <row r="218" spans="9:9" ht="15.75" customHeight="1">
      <c r="I218" s="931"/>
    </row>
    <row r="219" spans="9:9" ht="15.75" customHeight="1">
      <c r="I219" s="931"/>
    </row>
    <row r="220" spans="9:9" ht="15.75" customHeight="1">
      <c r="I220" s="931"/>
    </row>
    <row r="221" spans="9:9" ht="15.75" customHeight="1">
      <c r="I221" s="931"/>
    </row>
    <row r="222" spans="9:9" ht="15.75" customHeight="1">
      <c r="I222" s="931"/>
    </row>
    <row r="223" spans="9:9" ht="15.75" customHeight="1">
      <c r="I223" s="931"/>
    </row>
    <row r="224" spans="9:9" ht="15.75" customHeight="1">
      <c r="I224" s="931"/>
    </row>
    <row r="225" spans="9:9" ht="15.75" customHeight="1">
      <c r="I225" s="931"/>
    </row>
    <row r="226" spans="9:9" ht="15.75" customHeight="1">
      <c r="I226" s="931"/>
    </row>
    <row r="227" spans="9:9" ht="15.75" customHeight="1">
      <c r="I227" s="931"/>
    </row>
    <row r="228" spans="9:9" ht="15.75" customHeight="1">
      <c r="I228" s="931"/>
    </row>
    <row r="229" spans="9:9" ht="15.75" customHeight="1">
      <c r="I229" s="931"/>
    </row>
    <row r="230" spans="9:9" ht="15.75" customHeight="1">
      <c r="I230" s="931"/>
    </row>
    <row r="231" spans="9:9" ht="15.75" customHeight="1">
      <c r="I231" s="931"/>
    </row>
    <row r="232" spans="9:9" ht="15.75" customHeight="1">
      <c r="I232" s="931"/>
    </row>
    <row r="233" spans="9:9" ht="15.75" customHeight="1">
      <c r="I233" s="931"/>
    </row>
    <row r="234" spans="9:9" ht="15.75" customHeight="1">
      <c r="I234" s="931"/>
    </row>
    <row r="235" spans="9:9" ht="15.75" customHeight="1">
      <c r="I235" s="931"/>
    </row>
    <row r="236" spans="9:9" ht="15.75" customHeight="1">
      <c r="I236" s="931"/>
    </row>
    <row r="237" spans="9:9" ht="15.75" customHeight="1">
      <c r="I237" s="931"/>
    </row>
    <row r="238" spans="9:9" ht="15.75" customHeight="1">
      <c r="I238" s="931"/>
    </row>
    <row r="239" spans="9:9" ht="15.75" customHeight="1">
      <c r="I239" s="931"/>
    </row>
    <row r="240" spans="9:9" ht="15.75" customHeight="1">
      <c r="I240" s="931"/>
    </row>
    <row r="241" spans="9:9" ht="15.75" customHeight="1">
      <c r="I241" s="931"/>
    </row>
    <row r="242" spans="9:9" ht="15.75" customHeight="1">
      <c r="I242" s="931"/>
    </row>
    <row r="243" spans="9:9" ht="15.75" customHeight="1">
      <c r="I243" s="931"/>
    </row>
    <row r="244" spans="9:9" ht="15.75" customHeight="1">
      <c r="I244" s="931"/>
    </row>
    <row r="245" spans="9:9" ht="15.75" customHeight="1">
      <c r="I245" s="931"/>
    </row>
    <row r="246" spans="9:9" ht="15.75" customHeight="1">
      <c r="I246" s="931"/>
    </row>
    <row r="247" spans="9:9" ht="15.75" customHeight="1">
      <c r="I247" s="931"/>
    </row>
    <row r="248" spans="9:9" ht="15.75" customHeight="1">
      <c r="I248" s="931"/>
    </row>
    <row r="249" spans="9:9" ht="15.75" customHeight="1">
      <c r="I249" s="931"/>
    </row>
    <row r="250" spans="9:9" ht="15.75" customHeight="1">
      <c r="I250" s="931"/>
    </row>
    <row r="251" spans="9:9" ht="15.75" customHeight="1">
      <c r="I251" s="931"/>
    </row>
    <row r="252" spans="9:9" ht="15.75" customHeight="1">
      <c r="I252" s="931"/>
    </row>
    <row r="253" spans="9:9" ht="15.75" customHeight="1">
      <c r="I253" s="931"/>
    </row>
    <row r="254" spans="9:9" ht="15.75" customHeight="1">
      <c r="I254" s="931"/>
    </row>
    <row r="255" spans="9:9" ht="15.75" customHeight="1">
      <c r="I255" s="931"/>
    </row>
    <row r="256" spans="9:9" ht="15.75" customHeight="1">
      <c r="I256" s="931"/>
    </row>
    <row r="257" spans="9:9" ht="15.75" customHeight="1">
      <c r="I257" s="931"/>
    </row>
    <row r="258" spans="9:9" ht="15.75" customHeight="1">
      <c r="I258" s="931"/>
    </row>
    <row r="259" spans="9:9" ht="15.75" customHeight="1">
      <c r="I259" s="931"/>
    </row>
    <row r="260" spans="9:9" ht="15.75" customHeight="1">
      <c r="I260" s="931"/>
    </row>
    <row r="261" spans="9:9" ht="15.75" customHeight="1">
      <c r="I261" s="931"/>
    </row>
    <row r="262" spans="9:9" ht="15.75" customHeight="1">
      <c r="I262" s="931"/>
    </row>
    <row r="263" spans="9:9" ht="15.75" customHeight="1">
      <c r="I263" s="931"/>
    </row>
    <row r="264" spans="9:9" ht="15.75" customHeight="1">
      <c r="I264" s="931"/>
    </row>
    <row r="265" spans="9:9" ht="15.75" customHeight="1">
      <c r="I265" s="931"/>
    </row>
    <row r="266" spans="9:9" ht="15.75" customHeight="1">
      <c r="I266" s="931"/>
    </row>
    <row r="267" spans="9:9" ht="15.75" customHeight="1">
      <c r="I267" s="931"/>
    </row>
    <row r="268" spans="9:9" ht="15.75" customHeight="1">
      <c r="I268" s="931"/>
    </row>
    <row r="269" spans="9:9" ht="15.75" customHeight="1"/>
    <row r="270" spans="9:9" ht="15.75" customHeight="1"/>
    <row r="271" spans="9:9" ht="15.75" customHeight="1"/>
    <row r="272" spans="9: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10">
    <mergeCell ref="C64:C65"/>
    <mergeCell ref="B68:I68"/>
    <mergeCell ref="J68:L68"/>
    <mergeCell ref="B2:L2"/>
    <mergeCell ref="B13:B14"/>
    <mergeCell ref="C30:C32"/>
    <mergeCell ref="B35:B39"/>
    <mergeCell ref="B62:B63"/>
    <mergeCell ref="C62:C63"/>
    <mergeCell ref="B64:B65"/>
  </mergeCell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V990"/>
  <sheetViews>
    <sheetView workbookViewId="0">
      <pane ySplit="2" topLeftCell="A123" activePane="bottomLeft" state="frozen"/>
      <selection pane="bottomLeft" activeCell="H19" sqref="H19"/>
    </sheetView>
  </sheetViews>
  <sheetFormatPr defaultColWidth="14.42578125" defaultRowHeight="15" customHeight="1"/>
  <cols>
    <col min="1" max="1" width="27.5703125" customWidth="1"/>
    <col min="2" max="2" width="16" customWidth="1"/>
    <col min="3" max="3" width="16.42578125" customWidth="1"/>
    <col min="4" max="4" width="17.140625" customWidth="1"/>
    <col min="7" max="7" width="42" customWidth="1"/>
    <col min="8" max="8" width="14.42578125" style="1007"/>
    <col min="9" max="9" width="17.7109375" customWidth="1"/>
  </cols>
  <sheetData>
    <row r="1" spans="1:22" ht="27">
      <c r="A1" s="1207" t="s">
        <v>1932</v>
      </c>
      <c r="B1" s="1208"/>
      <c r="C1" s="1208"/>
      <c r="D1" s="1208"/>
      <c r="E1" s="1208"/>
      <c r="F1" s="1208"/>
      <c r="G1" s="1208"/>
      <c r="H1" s="1208"/>
      <c r="I1" s="1209"/>
      <c r="J1" s="932"/>
      <c r="K1" s="932"/>
      <c r="L1" s="932"/>
      <c r="M1" s="932"/>
      <c r="N1" s="932"/>
      <c r="O1" s="932"/>
      <c r="P1" s="932"/>
      <c r="Q1" s="932"/>
      <c r="R1" s="932"/>
      <c r="S1" s="932"/>
      <c r="T1" s="932"/>
      <c r="U1" s="932"/>
    </row>
    <row r="2" spans="1:22" ht="30">
      <c r="A2" s="933" t="s">
        <v>1933</v>
      </c>
      <c r="B2" s="934" t="s">
        <v>1934</v>
      </c>
      <c r="C2" s="933" t="s">
        <v>1935</v>
      </c>
      <c r="D2" s="933" t="s">
        <v>1936</v>
      </c>
      <c r="E2" s="934" t="s">
        <v>1937</v>
      </c>
      <c r="F2" s="935" t="s">
        <v>1938</v>
      </c>
      <c r="G2" s="933" t="s">
        <v>1939</v>
      </c>
      <c r="H2" s="1010" t="s">
        <v>1940</v>
      </c>
      <c r="I2" s="936" t="s">
        <v>1941</v>
      </c>
      <c r="J2" s="937"/>
      <c r="K2" s="937"/>
      <c r="L2" s="937"/>
      <c r="M2" s="937"/>
      <c r="N2" s="937"/>
      <c r="O2" s="937"/>
      <c r="P2" s="937"/>
      <c r="Q2" s="937"/>
      <c r="R2" s="937"/>
      <c r="S2" s="937"/>
      <c r="T2" s="937"/>
      <c r="U2" s="937"/>
    </row>
    <row r="3" spans="1:22">
      <c r="A3" s="938" t="s">
        <v>1942</v>
      </c>
      <c r="B3" s="938" t="s">
        <v>1943</v>
      </c>
      <c r="C3" s="938" t="s">
        <v>1944</v>
      </c>
      <c r="D3" s="938" t="s">
        <v>1945</v>
      </c>
      <c r="E3" s="939" t="s">
        <v>1946</v>
      </c>
      <c r="F3" s="940">
        <v>37603</v>
      </c>
      <c r="G3" s="941" t="s">
        <v>1947</v>
      </c>
      <c r="H3" s="1011">
        <v>1</v>
      </c>
      <c r="I3" s="942"/>
      <c r="J3" s="930"/>
      <c r="K3" s="930"/>
      <c r="L3" s="930"/>
      <c r="M3" s="930"/>
      <c r="N3" s="930"/>
      <c r="O3" s="930"/>
      <c r="P3" s="930"/>
      <c r="Q3" s="930"/>
      <c r="R3" s="930"/>
      <c r="S3" s="930"/>
      <c r="T3" s="930"/>
      <c r="U3" s="930"/>
      <c r="V3" s="943"/>
    </row>
    <row r="4" spans="1:22">
      <c r="A4" s="938" t="s">
        <v>1948</v>
      </c>
      <c r="B4" s="938" t="s">
        <v>1949</v>
      </c>
      <c r="C4" s="938" t="s">
        <v>1950</v>
      </c>
      <c r="D4" s="938" t="s">
        <v>1951</v>
      </c>
      <c r="E4" s="939" t="s">
        <v>136</v>
      </c>
      <c r="F4" s="940">
        <v>55509</v>
      </c>
      <c r="G4" s="941" t="s">
        <v>1952</v>
      </c>
      <c r="H4" s="1011">
        <v>3</v>
      </c>
      <c r="I4" s="942"/>
      <c r="J4" s="930"/>
      <c r="K4" s="930"/>
      <c r="L4" s="930"/>
      <c r="M4" s="930"/>
      <c r="N4" s="930"/>
      <c r="O4" s="930"/>
      <c r="P4" s="930"/>
      <c r="Q4" s="930"/>
      <c r="R4" s="930"/>
      <c r="S4" s="930"/>
      <c r="T4" s="930"/>
      <c r="U4" s="930"/>
      <c r="V4" s="943"/>
    </row>
    <row r="5" spans="1:22">
      <c r="A5" s="938"/>
      <c r="B5" s="944">
        <v>3390061639</v>
      </c>
      <c r="C5" s="945">
        <v>33417</v>
      </c>
      <c r="D5" s="946" t="s">
        <v>1953</v>
      </c>
      <c r="E5" s="939" t="s">
        <v>1954</v>
      </c>
      <c r="F5" s="940">
        <v>1169</v>
      </c>
      <c r="G5" s="941" t="s">
        <v>1955</v>
      </c>
      <c r="H5" s="1011">
        <v>3</v>
      </c>
      <c r="I5" s="947"/>
      <c r="J5" s="948"/>
      <c r="K5" s="948"/>
      <c r="L5" s="948"/>
      <c r="M5" s="948"/>
      <c r="N5" s="948"/>
      <c r="O5" s="948"/>
      <c r="P5" s="948"/>
      <c r="Q5" s="948"/>
      <c r="R5" s="948"/>
      <c r="S5" s="948"/>
      <c r="T5" s="948"/>
      <c r="U5" s="948"/>
      <c r="V5" s="943"/>
    </row>
    <row r="6" spans="1:22">
      <c r="A6" s="949" t="s">
        <v>1956</v>
      </c>
      <c r="B6" s="950">
        <v>10070247125009</v>
      </c>
      <c r="C6" s="950">
        <v>10070247125009</v>
      </c>
      <c r="D6" s="950" t="s">
        <v>1957</v>
      </c>
      <c r="E6" s="951" t="s">
        <v>1958</v>
      </c>
      <c r="F6" s="952">
        <v>1092</v>
      </c>
      <c r="G6" s="953" t="s">
        <v>1959</v>
      </c>
      <c r="H6" s="954">
        <v>2</v>
      </c>
      <c r="I6" s="955"/>
      <c r="J6" s="930"/>
      <c r="K6" s="930"/>
      <c r="L6" s="930"/>
      <c r="M6" s="930"/>
      <c r="N6" s="930"/>
      <c r="O6" s="930"/>
      <c r="P6" s="930"/>
      <c r="Q6" s="930"/>
      <c r="R6" s="930"/>
      <c r="S6" s="930"/>
      <c r="T6" s="930"/>
      <c r="U6" s="930"/>
    </row>
    <row r="7" spans="1:22">
      <c r="A7" s="949" t="s">
        <v>1960</v>
      </c>
      <c r="B7" s="950">
        <v>10738101799796</v>
      </c>
      <c r="C7" s="950">
        <v>437042</v>
      </c>
      <c r="D7" s="950" t="s">
        <v>1961</v>
      </c>
      <c r="E7" s="951">
        <v>200</v>
      </c>
      <c r="F7" s="952">
        <v>40508</v>
      </c>
      <c r="G7" s="953" t="s">
        <v>1962</v>
      </c>
      <c r="H7" s="1011">
        <v>12</v>
      </c>
      <c r="I7" s="942"/>
      <c r="J7" s="930"/>
      <c r="K7" s="930"/>
      <c r="L7" s="930"/>
      <c r="M7" s="930"/>
      <c r="N7" s="930"/>
      <c r="O7" s="930"/>
      <c r="P7" s="930"/>
      <c r="Q7" s="930"/>
      <c r="R7" s="930"/>
      <c r="S7" s="930"/>
      <c r="T7" s="930"/>
      <c r="U7" s="930"/>
    </row>
    <row r="8" spans="1:22">
      <c r="A8" s="949" t="s">
        <v>1963</v>
      </c>
      <c r="B8" s="950">
        <v>762935997649</v>
      </c>
      <c r="C8" s="950" t="s">
        <v>1964</v>
      </c>
      <c r="D8" s="950" t="s">
        <v>1965</v>
      </c>
      <c r="E8" s="951">
        <v>250</v>
      </c>
      <c r="F8" s="952">
        <v>40502</v>
      </c>
      <c r="G8" s="953" t="s">
        <v>1966</v>
      </c>
      <c r="H8" s="1011">
        <v>8</v>
      </c>
      <c r="I8" s="942"/>
      <c r="J8" s="930"/>
      <c r="K8" s="930"/>
      <c r="L8" s="930"/>
      <c r="M8" s="930"/>
      <c r="N8" s="930"/>
      <c r="O8" s="930"/>
      <c r="P8" s="930"/>
      <c r="Q8" s="930"/>
      <c r="R8" s="930"/>
      <c r="S8" s="930"/>
      <c r="T8" s="930"/>
      <c r="U8" s="930"/>
    </row>
    <row r="9" spans="1:22">
      <c r="A9" s="949" t="s">
        <v>1967</v>
      </c>
      <c r="B9" s="950">
        <v>10718240007051</v>
      </c>
      <c r="C9" s="950">
        <v>668905</v>
      </c>
      <c r="D9" s="950" t="s">
        <v>1968</v>
      </c>
      <c r="E9" s="951" t="s">
        <v>1969</v>
      </c>
      <c r="F9" s="952">
        <v>67300</v>
      </c>
      <c r="G9" s="953" t="s">
        <v>1970</v>
      </c>
      <c r="H9" s="954">
        <v>1</v>
      </c>
      <c r="I9" s="956"/>
      <c r="J9" s="930"/>
      <c r="K9" s="930"/>
      <c r="L9" s="930"/>
      <c r="M9" s="930"/>
      <c r="N9" s="930"/>
      <c r="O9" s="930"/>
      <c r="P9" s="930"/>
      <c r="Q9" s="930"/>
      <c r="R9" s="930"/>
      <c r="S9" s="930"/>
      <c r="T9" s="930"/>
      <c r="U9" s="930"/>
    </row>
    <row r="10" spans="1:22">
      <c r="A10" s="949" t="s">
        <v>1967</v>
      </c>
      <c r="B10" s="950">
        <v>10718240451120</v>
      </c>
      <c r="C10" s="950">
        <v>661112</v>
      </c>
      <c r="D10" s="950" t="s">
        <v>1968</v>
      </c>
      <c r="E10" s="951" t="s">
        <v>1971</v>
      </c>
      <c r="F10" s="952">
        <v>9019</v>
      </c>
      <c r="G10" s="953" t="s">
        <v>1972</v>
      </c>
      <c r="H10" s="954">
        <v>1</v>
      </c>
      <c r="I10" s="956"/>
      <c r="J10" s="930"/>
      <c r="K10" s="930"/>
      <c r="L10" s="930"/>
      <c r="M10" s="930"/>
      <c r="N10" s="930"/>
      <c r="O10" s="930"/>
      <c r="P10" s="930"/>
      <c r="Q10" s="930"/>
      <c r="R10" s="930"/>
      <c r="S10" s="930"/>
      <c r="T10" s="930"/>
      <c r="U10" s="930"/>
    </row>
    <row r="11" spans="1:22">
      <c r="A11" s="949" t="s">
        <v>1967</v>
      </c>
      <c r="B11" s="950">
        <v>10718240451069</v>
      </c>
      <c r="C11" s="950" t="s">
        <v>1973</v>
      </c>
      <c r="D11" s="950" t="s">
        <v>1968</v>
      </c>
      <c r="E11" s="951" t="s">
        <v>1971</v>
      </c>
      <c r="F11" s="952">
        <v>9002</v>
      </c>
      <c r="G11" s="953" t="s">
        <v>1974</v>
      </c>
      <c r="H11" s="954">
        <v>1</v>
      </c>
      <c r="I11" s="956"/>
      <c r="J11" s="930"/>
      <c r="K11" s="930"/>
      <c r="L11" s="930"/>
      <c r="M11" s="930"/>
      <c r="N11" s="930"/>
      <c r="O11" s="930"/>
      <c r="P11" s="930"/>
      <c r="Q11" s="930"/>
      <c r="R11" s="930"/>
      <c r="S11" s="930"/>
      <c r="T11" s="930"/>
      <c r="U11" s="930"/>
    </row>
    <row r="12" spans="1:22">
      <c r="A12" s="949" t="s">
        <v>1967</v>
      </c>
      <c r="B12" s="950">
        <v>76800004210</v>
      </c>
      <c r="C12" s="950">
        <v>661201</v>
      </c>
      <c r="D12" s="950" t="s">
        <v>1968</v>
      </c>
      <c r="E12" s="951" t="s">
        <v>1971</v>
      </c>
      <c r="F12" s="952">
        <v>9043</v>
      </c>
      <c r="G12" s="953" t="s">
        <v>1975</v>
      </c>
      <c r="H12" s="954">
        <v>1</v>
      </c>
      <c r="I12" s="956"/>
      <c r="J12" s="930"/>
      <c r="K12" s="930"/>
      <c r="L12" s="930"/>
      <c r="M12" s="930"/>
      <c r="N12" s="930"/>
      <c r="O12" s="930"/>
      <c r="P12" s="930"/>
      <c r="Q12" s="930"/>
      <c r="R12" s="930"/>
      <c r="S12" s="930"/>
      <c r="T12" s="930"/>
      <c r="U12" s="930"/>
    </row>
    <row r="13" spans="1:22">
      <c r="A13" s="957" t="s">
        <v>1967</v>
      </c>
      <c r="B13" s="958" t="s">
        <v>1976</v>
      </c>
      <c r="C13" s="958" t="s">
        <v>1977</v>
      </c>
      <c r="D13" s="958" t="s">
        <v>1968</v>
      </c>
      <c r="E13" s="959" t="s">
        <v>1971</v>
      </c>
      <c r="F13" s="960" t="s">
        <v>1978</v>
      </c>
      <c r="G13" s="961" t="s">
        <v>1979</v>
      </c>
      <c r="H13" s="962">
        <v>1</v>
      </c>
      <c r="I13" s="963"/>
      <c r="J13" s="930"/>
      <c r="K13" s="930"/>
      <c r="L13" s="930"/>
      <c r="M13" s="930"/>
      <c r="N13" s="930"/>
      <c r="O13" s="930"/>
      <c r="P13" s="930"/>
      <c r="Q13" s="930"/>
      <c r="R13" s="930"/>
      <c r="S13" s="930"/>
      <c r="T13" s="930"/>
      <c r="U13" s="930"/>
    </row>
    <row r="14" spans="1:22">
      <c r="A14" s="949" t="s">
        <v>1980</v>
      </c>
      <c r="B14" s="950">
        <v>10044105603107</v>
      </c>
      <c r="C14" s="950">
        <v>429649</v>
      </c>
      <c r="D14" s="950" t="s">
        <v>1434</v>
      </c>
      <c r="E14" s="951" t="s">
        <v>187</v>
      </c>
      <c r="F14" s="952">
        <v>29781</v>
      </c>
      <c r="G14" s="953" t="s">
        <v>1981</v>
      </c>
      <c r="H14" s="1012">
        <v>2</v>
      </c>
      <c r="I14" s="956"/>
      <c r="J14" s="930"/>
      <c r="K14" s="930"/>
      <c r="L14" s="930"/>
      <c r="M14" s="930"/>
      <c r="N14" s="930"/>
      <c r="O14" s="930"/>
      <c r="P14" s="930"/>
      <c r="Q14" s="930"/>
      <c r="R14" s="930"/>
      <c r="S14" s="930"/>
      <c r="T14" s="930"/>
      <c r="U14" s="930"/>
    </row>
    <row r="15" spans="1:22">
      <c r="A15" s="964" t="s">
        <v>1980</v>
      </c>
      <c r="B15" s="965">
        <v>10019900003957</v>
      </c>
      <c r="C15" s="965">
        <v>395587</v>
      </c>
      <c r="D15" s="965" t="s">
        <v>1982</v>
      </c>
      <c r="E15" s="966" t="s">
        <v>187</v>
      </c>
      <c r="F15" s="967">
        <v>29761</v>
      </c>
      <c r="G15" s="968" t="s">
        <v>1983</v>
      </c>
      <c r="H15" s="1013">
        <v>2</v>
      </c>
      <c r="I15" s="969"/>
      <c r="J15" s="930"/>
      <c r="K15" s="930"/>
      <c r="L15" s="930"/>
      <c r="M15" s="930"/>
      <c r="N15" s="930"/>
      <c r="O15" s="930"/>
      <c r="P15" s="930"/>
      <c r="Q15" s="930"/>
      <c r="R15" s="930"/>
      <c r="S15" s="930"/>
      <c r="T15" s="930"/>
      <c r="U15" s="930"/>
    </row>
    <row r="16" spans="1:22">
      <c r="A16" s="949" t="s">
        <v>1984</v>
      </c>
      <c r="B16" s="950">
        <v>10026700106283</v>
      </c>
      <c r="C16" s="950">
        <v>13420</v>
      </c>
      <c r="D16" s="950" t="s">
        <v>1985</v>
      </c>
      <c r="E16" s="951" t="s">
        <v>1405</v>
      </c>
      <c r="F16" s="952">
        <v>20465</v>
      </c>
      <c r="G16" s="953" t="s">
        <v>1986</v>
      </c>
      <c r="H16" s="954">
        <v>1</v>
      </c>
      <c r="I16" s="970"/>
      <c r="J16" s="930"/>
      <c r="K16" s="930"/>
      <c r="L16" s="930"/>
      <c r="M16" s="930"/>
      <c r="N16" s="930"/>
      <c r="O16" s="930"/>
      <c r="P16" s="930"/>
      <c r="Q16" s="930"/>
      <c r="R16" s="930"/>
      <c r="S16" s="930"/>
      <c r="T16" s="930"/>
      <c r="U16" s="930"/>
    </row>
    <row r="17" spans="1:21">
      <c r="A17" s="938" t="s">
        <v>1987</v>
      </c>
      <c r="B17" s="938" t="s">
        <v>1988</v>
      </c>
      <c r="C17" s="938" t="s">
        <v>1989</v>
      </c>
      <c r="D17" s="938" t="s">
        <v>1990</v>
      </c>
      <c r="E17" s="939" t="s">
        <v>1991</v>
      </c>
      <c r="F17" s="940">
        <v>12546</v>
      </c>
      <c r="G17" s="941" t="s">
        <v>1992</v>
      </c>
      <c r="H17" s="1011">
        <v>6</v>
      </c>
      <c r="I17" s="942"/>
      <c r="J17" s="930"/>
      <c r="K17" s="930"/>
      <c r="L17" s="930"/>
      <c r="M17" s="930"/>
      <c r="N17" s="930"/>
      <c r="O17" s="930"/>
      <c r="P17" s="930"/>
      <c r="Q17" s="930"/>
      <c r="R17" s="930"/>
      <c r="S17" s="930"/>
      <c r="T17" s="930"/>
      <c r="U17" s="930"/>
    </row>
    <row r="18" spans="1:21">
      <c r="A18" s="949" t="s">
        <v>1993</v>
      </c>
      <c r="B18" s="950">
        <v>49800084100</v>
      </c>
      <c r="C18" s="950">
        <v>8410</v>
      </c>
      <c r="D18" s="950" t="s">
        <v>1994</v>
      </c>
      <c r="E18" s="951" t="s">
        <v>1995</v>
      </c>
      <c r="F18" s="952">
        <v>9130</v>
      </c>
      <c r="G18" s="953" t="s">
        <v>1996</v>
      </c>
      <c r="H18" s="1012">
        <v>5</v>
      </c>
      <c r="I18" s="942"/>
      <c r="J18" s="930"/>
      <c r="K18" s="930"/>
      <c r="L18" s="930"/>
      <c r="M18" s="930"/>
      <c r="N18" s="930"/>
      <c r="O18" s="930"/>
      <c r="P18" s="930"/>
      <c r="Q18" s="930"/>
      <c r="R18" s="930"/>
      <c r="S18" s="930"/>
      <c r="T18" s="930"/>
      <c r="U18" s="930"/>
    </row>
    <row r="19" spans="1:21">
      <c r="A19" s="938" t="s">
        <v>1997</v>
      </c>
      <c r="B19" s="938">
        <v>10041460994079</v>
      </c>
      <c r="C19" s="938">
        <v>99407</v>
      </c>
      <c r="D19" s="938" t="s">
        <v>1998</v>
      </c>
      <c r="E19" s="939" t="s">
        <v>1999</v>
      </c>
      <c r="F19" s="940">
        <v>31206</v>
      </c>
      <c r="G19" s="941" t="s">
        <v>2000</v>
      </c>
      <c r="H19" s="1011"/>
      <c r="I19" s="947"/>
      <c r="J19" s="948"/>
      <c r="K19" s="948"/>
      <c r="L19" s="948"/>
      <c r="M19" s="948"/>
      <c r="N19" s="948"/>
      <c r="O19" s="948"/>
      <c r="P19" s="948"/>
      <c r="Q19" s="948"/>
      <c r="R19" s="948"/>
      <c r="S19" s="948"/>
      <c r="T19" s="948"/>
      <c r="U19" s="948"/>
    </row>
    <row r="20" spans="1:21" ht="15.75" customHeight="1">
      <c r="A20" s="949" t="s">
        <v>2001</v>
      </c>
      <c r="B20" s="950">
        <v>10016000111162</v>
      </c>
      <c r="C20" s="950">
        <v>0</v>
      </c>
      <c r="D20" s="950" t="s">
        <v>2002</v>
      </c>
      <c r="E20" s="951" t="s">
        <v>187</v>
      </c>
      <c r="F20" s="952">
        <v>30776</v>
      </c>
      <c r="G20" s="953" t="s">
        <v>2003</v>
      </c>
      <c r="H20" s="954">
        <v>1</v>
      </c>
      <c r="I20" s="942"/>
      <c r="J20" s="930"/>
      <c r="K20" s="930"/>
      <c r="L20" s="930"/>
      <c r="M20" s="930"/>
      <c r="N20" s="930"/>
      <c r="O20" s="930"/>
      <c r="P20" s="930"/>
      <c r="Q20" s="930"/>
      <c r="R20" s="930"/>
      <c r="S20" s="930"/>
      <c r="T20" s="930"/>
      <c r="U20" s="930"/>
    </row>
    <row r="21" spans="1:21" ht="15.75" customHeight="1">
      <c r="A21" s="964" t="s">
        <v>2001</v>
      </c>
      <c r="B21" s="965">
        <v>10016000111520</v>
      </c>
      <c r="C21" s="965">
        <v>11152</v>
      </c>
      <c r="D21" s="965" t="s">
        <v>2002</v>
      </c>
      <c r="E21" s="966" t="s">
        <v>187</v>
      </c>
      <c r="F21" s="967">
        <v>30891</v>
      </c>
      <c r="G21" s="968" t="s">
        <v>2004</v>
      </c>
      <c r="H21" s="971">
        <v>1</v>
      </c>
      <c r="I21" s="942"/>
      <c r="J21" s="930"/>
      <c r="K21" s="930"/>
      <c r="L21" s="930"/>
      <c r="M21" s="930"/>
      <c r="N21" s="930"/>
      <c r="O21" s="930"/>
      <c r="P21" s="930"/>
      <c r="Q21" s="930"/>
      <c r="R21" s="930"/>
      <c r="S21" s="930"/>
      <c r="T21" s="930"/>
      <c r="U21" s="930"/>
    </row>
    <row r="22" spans="1:21" ht="15.75" customHeight="1">
      <c r="A22" s="949" t="s">
        <v>2005</v>
      </c>
      <c r="B22" s="950">
        <v>81274010063</v>
      </c>
      <c r="C22" s="950">
        <v>5490</v>
      </c>
      <c r="D22" s="950" t="s">
        <v>2006</v>
      </c>
      <c r="E22" s="951" t="s">
        <v>1946</v>
      </c>
      <c r="F22" s="952">
        <v>36591</v>
      </c>
      <c r="G22" s="953" t="s">
        <v>2007</v>
      </c>
      <c r="H22" s="954">
        <v>1</v>
      </c>
      <c r="I22" s="956"/>
      <c r="J22" s="930"/>
      <c r="K22" s="930"/>
      <c r="L22" s="930"/>
      <c r="M22" s="930"/>
      <c r="N22" s="930"/>
      <c r="O22" s="930"/>
      <c r="P22" s="930"/>
      <c r="Q22" s="930"/>
      <c r="R22" s="930"/>
      <c r="S22" s="930"/>
      <c r="T22" s="930"/>
      <c r="U22" s="930"/>
    </row>
    <row r="23" spans="1:21" ht="15.75" customHeight="1">
      <c r="A23" s="949" t="s">
        <v>2008</v>
      </c>
      <c r="B23" s="950">
        <v>2248173115</v>
      </c>
      <c r="C23" s="950">
        <v>73125</v>
      </c>
      <c r="D23" s="950" t="s">
        <v>2009</v>
      </c>
      <c r="E23" s="951" t="s">
        <v>748</v>
      </c>
      <c r="F23" s="952">
        <v>39242</v>
      </c>
      <c r="G23" s="953" t="s">
        <v>2010</v>
      </c>
      <c r="H23" s="1012">
        <v>4</v>
      </c>
      <c r="I23" s="942"/>
      <c r="J23" s="930"/>
      <c r="K23" s="930"/>
      <c r="L23" s="930"/>
      <c r="M23" s="930"/>
      <c r="N23" s="930"/>
      <c r="O23" s="930"/>
      <c r="P23" s="930"/>
      <c r="Q23" s="930"/>
      <c r="R23" s="930"/>
      <c r="S23" s="930"/>
      <c r="T23" s="930"/>
      <c r="U23" s="930"/>
    </row>
    <row r="24" spans="1:21" ht="15.75" customHeight="1">
      <c r="A24" s="938" t="s">
        <v>1942</v>
      </c>
      <c r="B24" s="938" t="s">
        <v>2011</v>
      </c>
      <c r="C24" s="938" t="s">
        <v>2012</v>
      </c>
      <c r="D24" s="938" t="s">
        <v>1945</v>
      </c>
      <c r="E24" s="939" t="s">
        <v>2013</v>
      </c>
      <c r="F24" s="940">
        <v>37624</v>
      </c>
      <c r="G24" s="941" t="s">
        <v>2014</v>
      </c>
      <c r="H24" s="1011">
        <v>13</v>
      </c>
      <c r="I24" s="942"/>
      <c r="J24" s="930"/>
      <c r="K24" s="930"/>
      <c r="L24" s="930"/>
      <c r="M24" s="930"/>
      <c r="N24" s="930"/>
      <c r="O24" s="930"/>
      <c r="P24" s="930"/>
      <c r="Q24" s="930"/>
      <c r="R24" s="930"/>
      <c r="S24" s="930"/>
      <c r="T24" s="930"/>
      <c r="U24" s="930"/>
    </row>
    <row r="25" spans="1:21" ht="15.75" customHeight="1">
      <c r="A25" s="938" t="s">
        <v>2005</v>
      </c>
      <c r="B25" s="938" t="s">
        <v>2015</v>
      </c>
      <c r="C25" s="938" t="s">
        <v>2016</v>
      </c>
      <c r="D25" s="938" t="s">
        <v>2017</v>
      </c>
      <c r="E25" s="939" t="s">
        <v>187</v>
      </c>
      <c r="F25" s="940">
        <v>36630</v>
      </c>
      <c r="G25" s="941" t="s">
        <v>2018</v>
      </c>
      <c r="H25" s="1011">
        <v>13</v>
      </c>
      <c r="I25" s="942"/>
      <c r="J25" s="930"/>
      <c r="K25" s="930"/>
      <c r="L25" s="930"/>
      <c r="M25" s="930"/>
      <c r="N25" s="930"/>
      <c r="O25" s="930"/>
      <c r="P25" s="930"/>
      <c r="Q25" s="930"/>
      <c r="R25" s="930"/>
      <c r="S25" s="930"/>
      <c r="T25" s="930"/>
      <c r="U25" s="930"/>
    </row>
    <row r="26" spans="1:21" ht="15.75" customHeight="1">
      <c r="A26" s="938" t="s">
        <v>1942</v>
      </c>
      <c r="B26" s="938" t="s">
        <v>2019</v>
      </c>
      <c r="C26" s="938" t="s">
        <v>2020</v>
      </c>
      <c r="D26" s="938" t="s">
        <v>1945</v>
      </c>
      <c r="E26" s="939" t="s">
        <v>2021</v>
      </c>
      <c r="F26" s="940">
        <v>37625</v>
      </c>
      <c r="G26" s="941" t="s">
        <v>2022</v>
      </c>
      <c r="H26" s="1011">
        <v>3</v>
      </c>
      <c r="I26" s="942"/>
      <c r="J26" s="930"/>
      <c r="K26" s="930"/>
      <c r="L26" s="930"/>
      <c r="M26" s="930"/>
      <c r="N26" s="930"/>
      <c r="O26" s="930"/>
      <c r="P26" s="930"/>
      <c r="Q26" s="930"/>
      <c r="R26" s="930"/>
      <c r="S26" s="930"/>
      <c r="T26" s="930"/>
      <c r="U26" s="930"/>
    </row>
    <row r="27" spans="1:21" ht="15.75" customHeight="1">
      <c r="A27" s="949" t="s">
        <v>2023</v>
      </c>
      <c r="B27" s="950">
        <v>90074941140883</v>
      </c>
      <c r="C27" s="950">
        <v>14088</v>
      </c>
      <c r="D27" s="950" t="s">
        <v>260</v>
      </c>
      <c r="E27" s="951" t="s">
        <v>2024</v>
      </c>
      <c r="F27" s="952">
        <v>2616</v>
      </c>
      <c r="G27" s="953" t="s">
        <v>2025</v>
      </c>
      <c r="H27" s="1012">
        <v>6</v>
      </c>
      <c r="I27" s="942"/>
      <c r="J27" s="930"/>
      <c r="K27" s="930"/>
      <c r="L27" s="930"/>
      <c r="M27" s="930"/>
      <c r="N27" s="930"/>
      <c r="O27" s="930"/>
      <c r="P27" s="930"/>
      <c r="Q27" s="930"/>
      <c r="R27" s="930"/>
      <c r="S27" s="930"/>
      <c r="T27" s="930"/>
      <c r="U27" s="930"/>
    </row>
    <row r="28" spans="1:21" ht="15.75" customHeight="1">
      <c r="A28" s="949" t="s">
        <v>2026</v>
      </c>
      <c r="B28" s="950">
        <v>10038034581001</v>
      </c>
      <c r="C28" s="950">
        <v>272532</v>
      </c>
      <c r="D28" s="950" t="s">
        <v>2027</v>
      </c>
      <c r="E28" s="951" t="s">
        <v>245</v>
      </c>
      <c r="F28" s="952">
        <v>61707</v>
      </c>
      <c r="G28" s="953" t="s">
        <v>2028</v>
      </c>
      <c r="H28" s="1012">
        <v>3</v>
      </c>
      <c r="I28" s="942"/>
      <c r="J28" s="930"/>
      <c r="K28" s="930"/>
      <c r="L28" s="930"/>
      <c r="M28" s="930"/>
      <c r="N28" s="930"/>
      <c r="O28" s="930"/>
      <c r="P28" s="930"/>
      <c r="Q28" s="930"/>
      <c r="R28" s="930"/>
      <c r="S28" s="930"/>
      <c r="T28" s="930"/>
      <c r="U28" s="930"/>
    </row>
    <row r="29" spans="1:21" ht="15.75" customHeight="1">
      <c r="A29" s="938" t="s">
        <v>2023</v>
      </c>
      <c r="B29" s="938" t="s">
        <v>2029</v>
      </c>
      <c r="C29" s="938" t="s">
        <v>2030</v>
      </c>
      <c r="D29" s="938" t="s">
        <v>260</v>
      </c>
      <c r="E29" s="939" t="s">
        <v>2024</v>
      </c>
      <c r="F29" s="940">
        <v>2572</v>
      </c>
      <c r="G29" s="941" t="s">
        <v>2031</v>
      </c>
      <c r="H29" s="1011">
        <v>4</v>
      </c>
      <c r="I29" s="942"/>
      <c r="J29" s="930"/>
      <c r="K29" s="930"/>
      <c r="L29" s="930"/>
      <c r="M29" s="930"/>
      <c r="N29" s="930"/>
      <c r="O29" s="930"/>
      <c r="P29" s="930"/>
      <c r="Q29" s="930"/>
      <c r="R29" s="930"/>
      <c r="S29" s="930"/>
      <c r="T29" s="930"/>
      <c r="U29" s="930"/>
    </row>
    <row r="30" spans="1:21" ht="15.75" customHeight="1">
      <c r="A30" s="949" t="s">
        <v>2005</v>
      </c>
      <c r="B30" s="950">
        <v>8127457904</v>
      </c>
      <c r="C30" s="950">
        <v>5790</v>
      </c>
      <c r="D30" s="950" t="s">
        <v>2006</v>
      </c>
      <c r="E30" s="951" t="s">
        <v>1946</v>
      </c>
      <c r="F30" s="952">
        <v>36661</v>
      </c>
      <c r="G30" s="953" t="s">
        <v>2032</v>
      </c>
      <c r="H30" s="1012">
        <v>8</v>
      </c>
      <c r="I30" s="942"/>
      <c r="J30" s="930"/>
      <c r="K30" s="930"/>
      <c r="L30" s="930"/>
      <c r="M30" s="930"/>
      <c r="N30" s="930"/>
      <c r="O30" s="930"/>
      <c r="P30" s="930"/>
      <c r="Q30" s="930"/>
      <c r="R30" s="930"/>
      <c r="S30" s="930"/>
      <c r="T30" s="930"/>
      <c r="U30" s="930"/>
    </row>
    <row r="31" spans="1:21" ht="15.75" customHeight="1">
      <c r="A31" s="938" t="s">
        <v>2033</v>
      </c>
      <c r="B31" s="938">
        <v>10789745845417</v>
      </c>
      <c r="C31" s="938" t="s">
        <v>2034</v>
      </c>
      <c r="D31" s="938" t="s">
        <v>2035</v>
      </c>
      <c r="E31" s="939" t="s">
        <v>2036</v>
      </c>
      <c r="F31" s="940">
        <v>48432</v>
      </c>
      <c r="G31" s="941" t="s">
        <v>2037</v>
      </c>
      <c r="H31" s="1011">
        <v>5</v>
      </c>
      <c r="I31" s="942"/>
      <c r="J31" s="930"/>
      <c r="K31" s="930"/>
      <c r="L31" s="930"/>
      <c r="M31" s="930"/>
      <c r="N31" s="930"/>
      <c r="O31" s="930"/>
      <c r="P31" s="930"/>
      <c r="Q31" s="930"/>
      <c r="R31" s="930"/>
      <c r="S31" s="930"/>
      <c r="T31" s="930"/>
      <c r="U31" s="930"/>
    </row>
    <row r="32" spans="1:21" ht="15.75" customHeight="1">
      <c r="A32" s="938"/>
      <c r="B32" s="938"/>
      <c r="C32" s="938"/>
      <c r="D32" s="938" t="s">
        <v>2038</v>
      </c>
      <c r="E32" s="939" t="s">
        <v>2039</v>
      </c>
      <c r="F32" s="940">
        <v>9308</v>
      </c>
      <c r="G32" s="941" t="s">
        <v>2040</v>
      </c>
      <c r="H32" s="1011"/>
      <c r="I32" s="947"/>
      <c r="J32" s="948"/>
      <c r="K32" s="948"/>
      <c r="L32" s="948"/>
      <c r="M32" s="948"/>
      <c r="N32" s="948"/>
      <c r="O32" s="948"/>
      <c r="P32" s="948"/>
      <c r="Q32" s="948"/>
      <c r="R32" s="948"/>
      <c r="S32" s="948"/>
      <c r="T32" s="948"/>
      <c r="U32" s="948"/>
    </row>
    <row r="33" spans="1:21" ht="15.75" customHeight="1">
      <c r="A33" s="938" t="s">
        <v>2041</v>
      </c>
      <c r="B33" s="938" t="s">
        <v>2042</v>
      </c>
      <c r="C33" s="938" t="s">
        <v>2043</v>
      </c>
      <c r="D33" s="938" t="s">
        <v>2044</v>
      </c>
      <c r="E33" s="939" t="s">
        <v>2045</v>
      </c>
      <c r="F33" s="940">
        <v>9281</v>
      </c>
      <c r="G33" s="941" t="s">
        <v>2046</v>
      </c>
      <c r="H33" s="1011">
        <v>1</v>
      </c>
      <c r="I33" s="942"/>
      <c r="J33" s="930"/>
      <c r="K33" s="930"/>
      <c r="L33" s="930"/>
      <c r="M33" s="930"/>
      <c r="N33" s="930"/>
      <c r="O33" s="930"/>
      <c r="P33" s="930"/>
      <c r="Q33" s="930"/>
      <c r="R33" s="930"/>
      <c r="S33" s="930"/>
      <c r="T33" s="930"/>
      <c r="U33" s="930"/>
    </row>
    <row r="34" spans="1:21" ht="15.75" customHeight="1">
      <c r="A34" s="938" t="s">
        <v>2041</v>
      </c>
      <c r="B34" s="938" t="s">
        <v>2047</v>
      </c>
      <c r="C34" s="938" t="s">
        <v>2048</v>
      </c>
      <c r="D34" s="938" t="s">
        <v>2044</v>
      </c>
      <c r="E34" s="939" t="s">
        <v>2045</v>
      </c>
      <c r="F34" s="940">
        <v>9298</v>
      </c>
      <c r="G34" s="941" t="s">
        <v>2049</v>
      </c>
      <c r="H34" s="1011">
        <v>1</v>
      </c>
      <c r="I34" s="942"/>
      <c r="J34" s="930"/>
      <c r="K34" s="930"/>
      <c r="L34" s="930"/>
      <c r="M34" s="930"/>
      <c r="N34" s="930"/>
      <c r="O34" s="930"/>
      <c r="P34" s="930"/>
      <c r="Q34" s="930"/>
      <c r="R34" s="930"/>
      <c r="S34" s="930"/>
      <c r="T34" s="930"/>
      <c r="U34" s="930"/>
    </row>
    <row r="35" spans="1:21" ht="15.75" customHeight="1">
      <c r="A35" s="949" t="s">
        <v>2041</v>
      </c>
      <c r="B35" s="950">
        <v>86478715820</v>
      </c>
      <c r="C35" s="950">
        <v>71582</v>
      </c>
      <c r="D35" s="950" t="s">
        <v>2044</v>
      </c>
      <c r="E35" s="951" t="s">
        <v>2045</v>
      </c>
      <c r="F35" s="952">
        <v>8874</v>
      </c>
      <c r="G35" s="953" t="s">
        <v>2050</v>
      </c>
      <c r="H35" s="954">
        <v>1</v>
      </c>
      <c r="I35" s="942"/>
      <c r="J35" s="930"/>
      <c r="K35" s="930"/>
      <c r="L35" s="930"/>
      <c r="M35" s="930"/>
      <c r="N35" s="930"/>
      <c r="O35" s="930"/>
      <c r="P35" s="930"/>
      <c r="Q35" s="930"/>
      <c r="R35" s="930"/>
      <c r="S35" s="930"/>
      <c r="T35" s="930"/>
      <c r="U35" s="930"/>
    </row>
    <row r="36" spans="1:21" ht="15.75" customHeight="1">
      <c r="A36" s="938" t="s">
        <v>2041</v>
      </c>
      <c r="B36" s="938" t="s">
        <v>2051</v>
      </c>
      <c r="C36" s="938" t="s">
        <v>2052</v>
      </c>
      <c r="D36" s="938" t="s">
        <v>2044</v>
      </c>
      <c r="E36" s="939" t="s">
        <v>2045</v>
      </c>
      <c r="F36" s="940">
        <v>9290</v>
      </c>
      <c r="G36" s="941" t="s">
        <v>2053</v>
      </c>
      <c r="H36" s="1011">
        <v>1</v>
      </c>
      <c r="I36" s="942"/>
      <c r="J36" s="930"/>
      <c r="K36" s="930"/>
      <c r="L36" s="930"/>
      <c r="M36" s="930"/>
      <c r="N36" s="930"/>
      <c r="O36" s="930"/>
      <c r="P36" s="930"/>
      <c r="Q36" s="930"/>
      <c r="R36" s="930"/>
      <c r="S36" s="930"/>
      <c r="T36" s="930"/>
      <c r="U36" s="930"/>
    </row>
    <row r="37" spans="1:21" ht="15.75" customHeight="1">
      <c r="A37" s="938" t="s">
        <v>2041</v>
      </c>
      <c r="B37" s="938" t="s">
        <v>2054</v>
      </c>
      <c r="C37" s="938" t="s">
        <v>2055</v>
      </c>
      <c r="D37" s="938" t="s">
        <v>2044</v>
      </c>
      <c r="E37" s="939" t="s">
        <v>2045</v>
      </c>
      <c r="F37" s="940">
        <v>9253</v>
      </c>
      <c r="G37" s="941" t="s">
        <v>2056</v>
      </c>
      <c r="H37" s="1011">
        <v>1</v>
      </c>
      <c r="I37" s="942"/>
      <c r="J37" s="930"/>
      <c r="K37" s="930"/>
      <c r="L37" s="930"/>
      <c r="M37" s="930"/>
      <c r="N37" s="930"/>
      <c r="O37" s="930"/>
      <c r="P37" s="930"/>
      <c r="Q37" s="930"/>
      <c r="R37" s="930"/>
      <c r="S37" s="930"/>
      <c r="T37" s="930"/>
      <c r="U37" s="930"/>
    </row>
    <row r="38" spans="1:21" ht="15.75" customHeight="1">
      <c r="A38" s="938"/>
      <c r="B38" s="938"/>
      <c r="C38" s="938"/>
      <c r="D38" s="938" t="s">
        <v>2038</v>
      </c>
      <c r="E38" s="939" t="s">
        <v>2039</v>
      </c>
      <c r="F38" s="940">
        <v>9331</v>
      </c>
      <c r="G38" s="941" t="s">
        <v>2057</v>
      </c>
      <c r="H38" s="1011"/>
      <c r="I38" s="942"/>
      <c r="J38" s="930"/>
      <c r="K38" s="930"/>
      <c r="L38" s="930"/>
      <c r="M38" s="930"/>
      <c r="N38" s="930"/>
      <c r="O38" s="930"/>
      <c r="P38" s="930"/>
      <c r="Q38" s="930"/>
      <c r="R38" s="930"/>
      <c r="S38" s="930"/>
      <c r="T38" s="930"/>
      <c r="U38" s="930"/>
    </row>
    <row r="39" spans="1:21" ht="15.75" customHeight="1">
      <c r="A39" s="938"/>
      <c r="B39" s="938"/>
      <c r="C39" s="938"/>
      <c r="D39" s="938" t="s">
        <v>2038</v>
      </c>
      <c r="E39" s="939" t="s">
        <v>2039</v>
      </c>
      <c r="F39" s="940">
        <v>9327</v>
      </c>
      <c r="G39" s="941" t="s">
        <v>2058</v>
      </c>
      <c r="H39" s="1011"/>
      <c r="I39" s="942"/>
      <c r="J39" s="930"/>
      <c r="K39" s="930"/>
      <c r="L39" s="930"/>
      <c r="M39" s="930"/>
      <c r="N39" s="930"/>
      <c r="O39" s="930"/>
      <c r="P39" s="930"/>
      <c r="Q39" s="930"/>
      <c r="R39" s="930"/>
      <c r="S39" s="930"/>
      <c r="T39" s="930"/>
      <c r="U39" s="930"/>
    </row>
    <row r="40" spans="1:21" ht="15.75" customHeight="1">
      <c r="A40" s="938"/>
      <c r="B40" s="938"/>
      <c r="C40" s="938"/>
      <c r="D40" s="938" t="s">
        <v>2038</v>
      </c>
      <c r="E40" s="939" t="s">
        <v>2039</v>
      </c>
      <c r="F40" s="940">
        <v>9332</v>
      </c>
      <c r="G40" s="941" t="s">
        <v>2059</v>
      </c>
      <c r="H40" s="1011"/>
      <c r="I40" s="942"/>
      <c r="J40" s="930"/>
      <c r="K40" s="930"/>
      <c r="L40" s="930"/>
      <c r="M40" s="930"/>
      <c r="N40" s="930"/>
      <c r="O40" s="930"/>
      <c r="P40" s="930"/>
      <c r="Q40" s="930"/>
      <c r="R40" s="930"/>
      <c r="S40" s="930"/>
      <c r="T40" s="930"/>
      <c r="U40" s="930"/>
    </row>
    <row r="41" spans="1:21" ht="15.75" customHeight="1">
      <c r="A41" s="938"/>
      <c r="B41" s="938"/>
      <c r="C41" s="938"/>
      <c r="D41" s="938" t="s">
        <v>2038</v>
      </c>
      <c r="E41" s="939" t="s">
        <v>2039</v>
      </c>
      <c r="F41" s="940">
        <v>9315</v>
      </c>
      <c r="G41" s="941" t="s">
        <v>2060</v>
      </c>
      <c r="H41" s="1011"/>
      <c r="I41" s="942"/>
      <c r="J41" s="930"/>
      <c r="K41" s="930"/>
      <c r="L41" s="930"/>
      <c r="M41" s="930"/>
      <c r="N41" s="930"/>
      <c r="O41" s="930"/>
      <c r="P41" s="930"/>
      <c r="Q41" s="930"/>
      <c r="R41" s="930"/>
      <c r="S41" s="930"/>
      <c r="T41" s="930"/>
      <c r="U41" s="930"/>
    </row>
    <row r="42" spans="1:21" ht="15.75" customHeight="1">
      <c r="A42" s="938" t="s">
        <v>2061</v>
      </c>
      <c r="B42" s="938" t="s">
        <v>2062</v>
      </c>
      <c r="C42" s="938" t="s">
        <v>2063</v>
      </c>
      <c r="D42" s="938" t="s">
        <v>2064</v>
      </c>
      <c r="E42" s="939" t="s">
        <v>1028</v>
      </c>
      <c r="F42" s="940">
        <v>63716</v>
      </c>
      <c r="G42" s="941" t="s">
        <v>2065</v>
      </c>
      <c r="H42" s="1011">
        <v>1</v>
      </c>
      <c r="I42" s="942"/>
      <c r="J42" s="930"/>
      <c r="K42" s="930"/>
      <c r="L42" s="930"/>
      <c r="M42" s="930"/>
      <c r="N42" s="930"/>
      <c r="O42" s="930"/>
      <c r="P42" s="930"/>
      <c r="Q42" s="930"/>
      <c r="R42" s="930"/>
      <c r="S42" s="930"/>
      <c r="T42" s="930"/>
      <c r="U42" s="930"/>
    </row>
    <row r="43" spans="1:21" ht="15.75" customHeight="1">
      <c r="A43" s="949" t="s">
        <v>2005</v>
      </c>
      <c r="B43" s="950">
        <v>20081274160205</v>
      </c>
      <c r="C43" s="950">
        <v>6020</v>
      </c>
      <c r="D43" s="950" t="s">
        <v>2006</v>
      </c>
      <c r="E43" s="951" t="s">
        <v>2066</v>
      </c>
      <c r="F43" s="952">
        <v>37251</v>
      </c>
      <c r="G43" s="953" t="s">
        <v>2067</v>
      </c>
      <c r="H43" s="954">
        <v>1</v>
      </c>
      <c r="I43" s="942"/>
      <c r="J43" s="930"/>
      <c r="K43" s="930"/>
      <c r="L43" s="930"/>
      <c r="M43" s="930"/>
      <c r="N43" s="930"/>
      <c r="O43" s="930"/>
      <c r="P43" s="930"/>
      <c r="Q43" s="930"/>
      <c r="R43" s="930"/>
      <c r="S43" s="930"/>
      <c r="T43" s="930"/>
      <c r="U43" s="930"/>
    </row>
    <row r="44" spans="1:21" ht="15.75" customHeight="1">
      <c r="A44" s="938"/>
      <c r="B44" s="972">
        <v>70565000258</v>
      </c>
      <c r="C44" s="973">
        <v>139</v>
      </c>
      <c r="D44" s="973" t="s">
        <v>2068</v>
      </c>
      <c r="E44" s="974" t="s">
        <v>2069</v>
      </c>
      <c r="F44" s="975">
        <v>8299</v>
      </c>
      <c r="G44" s="976" t="s">
        <v>2070</v>
      </c>
      <c r="H44" s="1011"/>
      <c r="I44" s="942"/>
      <c r="J44" s="930"/>
      <c r="K44" s="930"/>
      <c r="L44" s="930"/>
      <c r="M44" s="930"/>
      <c r="N44" s="930"/>
      <c r="O44" s="930"/>
      <c r="P44" s="930"/>
      <c r="Q44" s="930"/>
      <c r="R44" s="930"/>
      <c r="S44" s="930"/>
      <c r="T44" s="930"/>
      <c r="U44" s="930"/>
    </row>
    <row r="45" spans="1:21" ht="15.75" customHeight="1">
      <c r="A45" s="949" t="s">
        <v>2005</v>
      </c>
      <c r="B45" s="950">
        <v>81274010148</v>
      </c>
      <c r="C45" s="950">
        <v>5930</v>
      </c>
      <c r="D45" s="950" t="s">
        <v>2006</v>
      </c>
      <c r="E45" s="951" t="s">
        <v>1946</v>
      </c>
      <c r="F45" s="952">
        <v>36711</v>
      </c>
      <c r="G45" s="953" t="s">
        <v>2071</v>
      </c>
      <c r="H45" s="1012">
        <v>6</v>
      </c>
      <c r="I45" s="942"/>
      <c r="J45" s="930"/>
      <c r="K45" s="930"/>
      <c r="L45" s="930"/>
      <c r="M45" s="930"/>
      <c r="N45" s="930"/>
      <c r="O45" s="930"/>
      <c r="P45" s="930"/>
      <c r="Q45" s="930"/>
      <c r="R45" s="930"/>
      <c r="S45" s="930"/>
      <c r="T45" s="930"/>
      <c r="U45" s="930"/>
    </row>
    <row r="46" spans="1:21" ht="15.75" customHeight="1">
      <c r="A46" s="949" t="s">
        <v>2072</v>
      </c>
      <c r="B46" s="950">
        <v>10071290181349</v>
      </c>
      <c r="C46" s="950">
        <v>221971</v>
      </c>
      <c r="D46" s="950" t="s">
        <v>2072</v>
      </c>
      <c r="E46" s="951" t="s">
        <v>2073</v>
      </c>
      <c r="F46" s="952">
        <v>41542</v>
      </c>
      <c r="G46" s="953" t="s">
        <v>2074</v>
      </c>
      <c r="H46" s="1012">
        <v>4</v>
      </c>
      <c r="I46" s="942"/>
      <c r="J46" s="930"/>
      <c r="K46" s="930"/>
      <c r="L46" s="930"/>
      <c r="M46" s="930"/>
      <c r="N46" s="930"/>
      <c r="O46" s="930"/>
      <c r="P46" s="930"/>
      <c r="Q46" s="930"/>
      <c r="R46" s="930"/>
      <c r="S46" s="930"/>
      <c r="T46" s="930"/>
      <c r="U46" s="930"/>
    </row>
    <row r="47" spans="1:21" ht="15.75" customHeight="1">
      <c r="A47" s="949" t="s">
        <v>2075</v>
      </c>
      <c r="B47" s="950">
        <v>41165277326</v>
      </c>
      <c r="C47" s="950" t="s">
        <v>2076</v>
      </c>
      <c r="D47" s="950" t="s">
        <v>2077</v>
      </c>
      <c r="E47" s="951" t="s">
        <v>1836</v>
      </c>
      <c r="F47" s="952">
        <v>42760</v>
      </c>
      <c r="G47" s="953" t="s">
        <v>2078</v>
      </c>
      <c r="H47" s="1012">
        <v>5</v>
      </c>
      <c r="I47" s="942"/>
      <c r="J47" s="930"/>
      <c r="K47" s="930"/>
      <c r="L47" s="930"/>
      <c r="M47" s="930"/>
      <c r="N47" s="930"/>
      <c r="O47" s="930"/>
      <c r="P47" s="930"/>
      <c r="Q47" s="930"/>
      <c r="R47" s="930"/>
      <c r="S47" s="930"/>
      <c r="T47" s="930"/>
      <c r="U47" s="930"/>
    </row>
    <row r="48" spans="1:21" ht="15.75" customHeight="1">
      <c r="A48" s="957" t="s">
        <v>2075</v>
      </c>
      <c r="B48" s="958" t="s">
        <v>2079</v>
      </c>
      <c r="C48" s="958" t="s">
        <v>2080</v>
      </c>
      <c r="D48" s="958" t="s">
        <v>2077</v>
      </c>
      <c r="E48" s="959" t="s">
        <v>1818</v>
      </c>
      <c r="F48" s="960" t="s">
        <v>2081</v>
      </c>
      <c r="G48" s="961" t="s">
        <v>2082</v>
      </c>
      <c r="H48" s="1014">
        <v>5</v>
      </c>
      <c r="I48" s="942"/>
      <c r="J48" s="930"/>
      <c r="K48" s="930"/>
      <c r="L48" s="930"/>
      <c r="M48" s="930"/>
      <c r="N48" s="930"/>
      <c r="O48" s="930"/>
      <c r="P48" s="930"/>
      <c r="Q48" s="930"/>
      <c r="R48" s="930"/>
      <c r="S48" s="930"/>
      <c r="T48" s="930"/>
      <c r="U48" s="930"/>
    </row>
    <row r="49" spans="1:21" ht="15.75" customHeight="1">
      <c r="A49" s="949" t="s">
        <v>2083</v>
      </c>
      <c r="B49" s="950">
        <v>22361612395</v>
      </c>
      <c r="C49" s="950">
        <v>1171241</v>
      </c>
      <c r="D49" s="950" t="s">
        <v>2084</v>
      </c>
      <c r="E49" s="951">
        <v>250</v>
      </c>
      <c r="F49" s="952">
        <v>46554</v>
      </c>
      <c r="G49" s="953" t="s">
        <v>2085</v>
      </c>
      <c r="H49" s="1012">
        <v>5</v>
      </c>
      <c r="I49" s="942"/>
      <c r="J49" s="930"/>
      <c r="K49" s="930"/>
      <c r="L49" s="930"/>
      <c r="M49" s="930"/>
      <c r="N49" s="930"/>
      <c r="O49" s="930"/>
      <c r="P49" s="930"/>
      <c r="Q49" s="930"/>
      <c r="R49" s="930"/>
      <c r="S49" s="930"/>
      <c r="T49" s="930"/>
      <c r="U49" s="930"/>
    </row>
    <row r="50" spans="1:21" ht="15.75" customHeight="1">
      <c r="A50" s="949" t="s">
        <v>2086</v>
      </c>
      <c r="B50" s="950">
        <v>10032100083444</v>
      </c>
      <c r="C50" s="950">
        <v>8344</v>
      </c>
      <c r="D50" s="950" t="s">
        <v>2087</v>
      </c>
      <c r="E50" s="951" t="s">
        <v>2088</v>
      </c>
      <c r="F50" s="952">
        <v>8810</v>
      </c>
      <c r="G50" s="953" t="s">
        <v>2089</v>
      </c>
      <c r="H50" s="954">
        <v>1</v>
      </c>
      <c r="I50" s="942"/>
      <c r="J50" s="930"/>
      <c r="K50" s="930"/>
      <c r="L50" s="930"/>
      <c r="M50" s="930"/>
      <c r="N50" s="930"/>
      <c r="O50" s="930"/>
      <c r="P50" s="930"/>
      <c r="Q50" s="930"/>
      <c r="R50" s="930"/>
      <c r="S50" s="930"/>
      <c r="T50" s="930"/>
      <c r="U50" s="930"/>
    </row>
    <row r="51" spans="1:21" ht="15.75" customHeight="1">
      <c r="A51" s="949" t="s">
        <v>2090</v>
      </c>
      <c r="B51" s="950">
        <v>47924831532</v>
      </c>
      <c r="C51" s="950">
        <v>83153</v>
      </c>
      <c r="D51" s="950" t="s">
        <v>2091</v>
      </c>
      <c r="E51" s="951" t="s">
        <v>2092</v>
      </c>
      <c r="F51" s="952">
        <v>9409</v>
      </c>
      <c r="G51" s="953" t="s">
        <v>2093</v>
      </c>
      <c r="H51" s="954">
        <v>1</v>
      </c>
      <c r="I51" s="942"/>
      <c r="J51" s="930"/>
      <c r="K51" s="930"/>
      <c r="L51" s="930"/>
      <c r="M51" s="930"/>
      <c r="N51" s="930"/>
      <c r="O51" s="930"/>
      <c r="P51" s="930"/>
      <c r="Q51" s="930"/>
      <c r="R51" s="930"/>
      <c r="S51" s="930"/>
      <c r="T51" s="930"/>
      <c r="U51" s="930"/>
    </row>
    <row r="52" spans="1:21" ht="15.75" customHeight="1">
      <c r="A52" s="964" t="s">
        <v>2094</v>
      </c>
      <c r="B52" s="965">
        <v>10710205412115</v>
      </c>
      <c r="C52" s="965">
        <v>41211</v>
      </c>
      <c r="D52" s="965" t="s">
        <v>2095</v>
      </c>
      <c r="E52" s="966" t="s">
        <v>2096</v>
      </c>
      <c r="F52" s="967">
        <v>9467</v>
      </c>
      <c r="G52" s="968" t="s">
        <v>2097</v>
      </c>
      <c r="H52" s="971">
        <v>1</v>
      </c>
      <c r="I52" s="942"/>
      <c r="J52" s="930"/>
      <c r="K52" s="930"/>
      <c r="L52" s="930"/>
      <c r="M52" s="930"/>
      <c r="N52" s="930"/>
      <c r="O52" s="930"/>
      <c r="P52" s="930"/>
      <c r="Q52" s="930"/>
      <c r="R52" s="930"/>
      <c r="S52" s="930"/>
      <c r="T52" s="930"/>
      <c r="U52" s="930"/>
    </row>
    <row r="53" spans="1:21" ht="15.75" customHeight="1">
      <c r="A53" s="964" t="s">
        <v>2090</v>
      </c>
      <c r="B53" s="965">
        <v>10047924332015</v>
      </c>
      <c r="C53" s="965">
        <v>33201</v>
      </c>
      <c r="D53" s="965" t="s">
        <v>2091</v>
      </c>
      <c r="E53" s="966" t="s">
        <v>1702</v>
      </c>
      <c r="F53" s="967">
        <v>9408</v>
      </c>
      <c r="G53" s="968" t="s">
        <v>2098</v>
      </c>
      <c r="H53" s="971">
        <v>1</v>
      </c>
      <c r="I53" s="942"/>
      <c r="J53" s="930"/>
      <c r="K53" s="930"/>
      <c r="L53" s="930"/>
      <c r="M53" s="930"/>
      <c r="N53" s="930"/>
      <c r="O53" s="930"/>
      <c r="P53" s="930"/>
      <c r="Q53" s="930"/>
      <c r="R53" s="930"/>
      <c r="S53" s="930"/>
      <c r="T53" s="930"/>
      <c r="U53" s="930"/>
    </row>
    <row r="54" spans="1:21" ht="15.75" customHeight="1">
      <c r="A54" s="949" t="s">
        <v>2099</v>
      </c>
      <c r="B54" s="950">
        <v>855161002451</v>
      </c>
      <c r="C54" s="950" t="s">
        <v>2100</v>
      </c>
      <c r="D54" s="950" t="s">
        <v>2101</v>
      </c>
      <c r="E54" s="951" t="s">
        <v>2102</v>
      </c>
      <c r="F54" s="952">
        <v>38985</v>
      </c>
      <c r="G54" s="953" t="s">
        <v>2103</v>
      </c>
      <c r="H54" s="1012">
        <v>7</v>
      </c>
      <c r="I54" s="942"/>
      <c r="J54" s="930"/>
      <c r="K54" s="930"/>
      <c r="L54" s="930"/>
      <c r="M54" s="930"/>
      <c r="N54" s="930"/>
      <c r="O54" s="930"/>
      <c r="P54" s="930"/>
      <c r="Q54" s="930"/>
      <c r="R54" s="930"/>
      <c r="S54" s="930"/>
      <c r="T54" s="930"/>
      <c r="U54" s="930"/>
    </row>
    <row r="55" spans="1:21" ht="15.75" customHeight="1">
      <c r="A55" s="938" t="s">
        <v>1942</v>
      </c>
      <c r="B55" s="938" t="s">
        <v>2104</v>
      </c>
      <c r="C55" s="938" t="s">
        <v>2105</v>
      </c>
      <c r="D55" s="938" t="s">
        <v>1945</v>
      </c>
      <c r="E55" s="939" t="s">
        <v>1946</v>
      </c>
      <c r="F55" s="940">
        <v>37830</v>
      </c>
      <c r="G55" s="941" t="s">
        <v>2106</v>
      </c>
      <c r="H55" s="1011">
        <v>8</v>
      </c>
      <c r="I55" s="942"/>
      <c r="J55" s="930"/>
      <c r="K55" s="930"/>
      <c r="L55" s="930"/>
      <c r="M55" s="930"/>
      <c r="N55" s="930"/>
      <c r="O55" s="930"/>
      <c r="P55" s="930"/>
      <c r="Q55" s="930"/>
      <c r="R55" s="930"/>
      <c r="S55" s="930"/>
      <c r="T55" s="930"/>
      <c r="U55" s="930"/>
    </row>
    <row r="56" spans="1:21" ht="15.75" customHeight="1">
      <c r="A56" s="949" t="s">
        <v>2001</v>
      </c>
      <c r="B56" s="950">
        <v>10016000544212</v>
      </c>
      <c r="C56" s="950">
        <v>54421</v>
      </c>
      <c r="D56" s="950" t="s">
        <v>2107</v>
      </c>
      <c r="E56" s="951" t="s">
        <v>1517</v>
      </c>
      <c r="F56" s="952">
        <v>36025</v>
      </c>
      <c r="G56" s="953" t="s">
        <v>2108</v>
      </c>
      <c r="H56" s="954">
        <v>1</v>
      </c>
      <c r="I56" s="942"/>
      <c r="J56" s="930"/>
      <c r="K56" s="930"/>
      <c r="L56" s="930"/>
      <c r="M56" s="930"/>
      <c r="N56" s="930"/>
      <c r="O56" s="930"/>
      <c r="P56" s="930"/>
      <c r="Q56" s="930"/>
      <c r="R56" s="930"/>
      <c r="S56" s="930"/>
      <c r="T56" s="930"/>
      <c r="U56" s="930"/>
    </row>
    <row r="57" spans="1:21" ht="15.75" customHeight="1">
      <c r="A57" s="949" t="s">
        <v>2001</v>
      </c>
      <c r="B57" s="950">
        <v>10016000580340</v>
      </c>
      <c r="C57" s="950">
        <v>58034</v>
      </c>
      <c r="D57" s="950" t="s">
        <v>2002</v>
      </c>
      <c r="E57" s="951" t="s">
        <v>1517</v>
      </c>
      <c r="F57" s="952">
        <v>36105</v>
      </c>
      <c r="G57" s="953" t="s">
        <v>2109</v>
      </c>
      <c r="H57" s="1012">
        <v>4</v>
      </c>
      <c r="I57" s="956"/>
      <c r="J57" s="930"/>
      <c r="K57" s="930"/>
      <c r="L57" s="930"/>
      <c r="M57" s="930"/>
      <c r="N57" s="930"/>
      <c r="O57" s="930"/>
      <c r="P57" s="930"/>
      <c r="Q57" s="930"/>
      <c r="R57" s="930"/>
      <c r="S57" s="930"/>
      <c r="T57" s="930"/>
      <c r="U57" s="930"/>
    </row>
    <row r="58" spans="1:21" ht="15.75" customHeight="1">
      <c r="A58" s="938" t="s">
        <v>2110</v>
      </c>
      <c r="B58" s="938" t="s">
        <v>2111</v>
      </c>
      <c r="C58" s="938" t="s">
        <v>2112</v>
      </c>
      <c r="D58" s="938" t="s">
        <v>2113</v>
      </c>
      <c r="E58" s="939" t="s">
        <v>1751</v>
      </c>
      <c r="F58" s="940">
        <v>44819</v>
      </c>
      <c r="G58" s="941" t="s">
        <v>2114</v>
      </c>
      <c r="H58" s="1011">
        <v>6</v>
      </c>
      <c r="I58" s="942"/>
      <c r="J58" s="930"/>
      <c r="K58" s="930"/>
      <c r="L58" s="930"/>
      <c r="M58" s="930"/>
      <c r="N58" s="930"/>
      <c r="O58" s="930"/>
      <c r="P58" s="930"/>
      <c r="Q58" s="930"/>
      <c r="R58" s="930"/>
      <c r="S58" s="930"/>
      <c r="T58" s="930"/>
      <c r="U58" s="930"/>
    </row>
    <row r="59" spans="1:21" ht="15.75" customHeight="1">
      <c r="A59" s="938" t="s">
        <v>2115</v>
      </c>
      <c r="B59" s="938" t="s">
        <v>2116</v>
      </c>
      <c r="C59" s="938" t="s">
        <v>2117</v>
      </c>
      <c r="D59" s="938" t="s">
        <v>2118</v>
      </c>
      <c r="E59" s="939" t="s">
        <v>2119</v>
      </c>
      <c r="F59" s="940">
        <v>67844</v>
      </c>
      <c r="G59" s="941" t="s">
        <v>2120</v>
      </c>
      <c r="H59" s="1011">
        <v>3</v>
      </c>
      <c r="I59" s="942"/>
      <c r="J59" s="930"/>
      <c r="K59" s="930"/>
      <c r="L59" s="930"/>
      <c r="M59" s="930"/>
      <c r="N59" s="930"/>
      <c r="O59" s="930"/>
      <c r="P59" s="930"/>
      <c r="Q59" s="930"/>
      <c r="R59" s="930"/>
      <c r="S59" s="930"/>
      <c r="T59" s="930"/>
      <c r="U59" s="930"/>
    </row>
    <row r="60" spans="1:21" ht="15.75" customHeight="1">
      <c r="A60" s="938" t="s">
        <v>2115</v>
      </c>
      <c r="B60" s="938" t="s">
        <v>2121</v>
      </c>
      <c r="C60" s="938" t="s">
        <v>2122</v>
      </c>
      <c r="D60" s="938" t="s">
        <v>2118</v>
      </c>
      <c r="E60" s="939" t="s">
        <v>2123</v>
      </c>
      <c r="F60" s="940">
        <v>44503</v>
      </c>
      <c r="G60" s="941" t="s">
        <v>2124</v>
      </c>
      <c r="H60" s="1011">
        <v>4</v>
      </c>
      <c r="I60" s="942"/>
      <c r="J60" s="930"/>
      <c r="K60" s="930"/>
      <c r="L60" s="930"/>
      <c r="M60" s="930"/>
      <c r="N60" s="930"/>
      <c r="O60" s="930"/>
      <c r="P60" s="930"/>
      <c r="Q60" s="930"/>
      <c r="R60" s="930"/>
      <c r="S60" s="930"/>
      <c r="T60" s="930"/>
      <c r="U60" s="930"/>
    </row>
    <row r="61" spans="1:21" ht="15.75" customHeight="1">
      <c r="A61" s="938" t="s">
        <v>2115</v>
      </c>
      <c r="B61" s="938" t="s">
        <v>2125</v>
      </c>
      <c r="C61" s="938" t="s">
        <v>2126</v>
      </c>
      <c r="D61" s="938" t="s">
        <v>2118</v>
      </c>
      <c r="E61" s="939" t="s">
        <v>2123</v>
      </c>
      <c r="F61" s="940">
        <v>44529</v>
      </c>
      <c r="G61" s="941" t="s">
        <v>2127</v>
      </c>
      <c r="H61" s="1011">
        <v>6</v>
      </c>
      <c r="I61" s="942"/>
      <c r="J61" s="930"/>
      <c r="K61" s="930"/>
      <c r="L61" s="930"/>
      <c r="M61" s="930"/>
      <c r="N61" s="930"/>
      <c r="O61" s="930"/>
      <c r="P61" s="930"/>
      <c r="Q61" s="930"/>
      <c r="R61" s="930"/>
      <c r="S61" s="930"/>
      <c r="T61" s="930"/>
      <c r="U61" s="930"/>
    </row>
    <row r="62" spans="1:21" ht="15.75" customHeight="1">
      <c r="A62" s="938" t="s">
        <v>2115</v>
      </c>
      <c r="B62" s="938" t="s">
        <v>2128</v>
      </c>
      <c r="C62" s="938" t="s">
        <v>2129</v>
      </c>
      <c r="D62" s="938" t="s">
        <v>2118</v>
      </c>
      <c r="E62" s="939" t="s">
        <v>2123</v>
      </c>
      <c r="F62" s="940">
        <v>44507</v>
      </c>
      <c r="G62" s="941" t="s">
        <v>2130</v>
      </c>
      <c r="H62" s="1011">
        <v>4</v>
      </c>
      <c r="I62" s="942"/>
      <c r="J62" s="930"/>
      <c r="K62" s="930"/>
      <c r="L62" s="930"/>
      <c r="M62" s="930"/>
      <c r="N62" s="930"/>
      <c r="O62" s="930"/>
      <c r="P62" s="930"/>
      <c r="Q62" s="930"/>
      <c r="R62" s="930"/>
      <c r="S62" s="930"/>
      <c r="T62" s="930"/>
      <c r="U62" s="930"/>
    </row>
    <row r="63" spans="1:21" ht="15.75" customHeight="1">
      <c r="A63" s="938" t="s">
        <v>2083</v>
      </c>
      <c r="B63" s="938" t="s">
        <v>2131</v>
      </c>
      <c r="C63" s="938" t="s">
        <v>2132</v>
      </c>
      <c r="D63" s="938" t="s">
        <v>2084</v>
      </c>
      <c r="E63" s="939" t="s">
        <v>2133</v>
      </c>
      <c r="F63" s="940">
        <v>46672</v>
      </c>
      <c r="G63" s="941" t="s">
        <v>2134</v>
      </c>
      <c r="H63" s="1011">
        <v>3</v>
      </c>
      <c r="I63" s="942"/>
      <c r="J63" s="930"/>
      <c r="K63" s="930"/>
      <c r="L63" s="930"/>
      <c r="M63" s="930"/>
      <c r="N63" s="930"/>
      <c r="O63" s="930"/>
      <c r="P63" s="930"/>
      <c r="Q63" s="930"/>
      <c r="R63" s="930"/>
      <c r="S63" s="930"/>
      <c r="T63" s="930"/>
      <c r="U63" s="930"/>
    </row>
    <row r="64" spans="1:21" ht="15.75" customHeight="1">
      <c r="A64" s="938"/>
      <c r="B64" s="946">
        <v>10056210053616</v>
      </c>
      <c r="C64" s="977">
        <v>5361</v>
      </c>
      <c r="D64" s="938" t="s">
        <v>2135</v>
      </c>
      <c r="E64" s="939" t="s">
        <v>1454</v>
      </c>
      <c r="F64" s="940">
        <v>6923</v>
      </c>
      <c r="G64" s="941" t="s">
        <v>2136</v>
      </c>
      <c r="H64" s="1011"/>
      <c r="I64" s="942"/>
      <c r="J64" s="930"/>
      <c r="K64" s="930"/>
      <c r="L64" s="930"/>
      <c r="M64" s="930"/>
      <c r="N64" s="930"/>
      <c r="O64" s="930"/>
      <c r="P64" s="930"/>
      <c r="Q64" s="930"/>
      <c r="R64" s="930"/>
      <c r="S64" s="930"/>
      <c r="T64" s="930"/>
      <c r="U64" s="930"/>
    </row>
    <row r="65" spans="1:21" ht="15.75" customHeight="1">
      <c r="A65" s="938"/>
      <c r="B65" s="938">
        <v>1005621035101</v>
      </c>
      <c r="C65" s="977">
        <v>35101</v>
      </c>
      <c r="D65" s="938" t="s">
        <v>2135</v>
      </c>
      <c r="E65" s="939" t="s">
        <v>1454</v>
      </c>
      <c r="F65" s="940">
        <v>6268</v>
      </c>
      <c r="G65" s="941" t="s">
        <v>2137</v>
      </c>
      <c r="H65" s="1011"/>
      <c r="I65" s="942"/>
      <c r="J65" s="930"/>
      <c r="K65" s="930"/>
      <c r="L65" s="930"/>
      <c r="M65" s="930"/>
      <c r="N65" s="930"/>
      <c r="O65" s="930"/>
      <c r="P65" s="930"/>
      <c r="Q65" s="930"/>
      <c r="R65" s="930"/>
      <c r="S65" s="930"/>
      <c r="T65" s="930"/>
      <c r="U65" s="930"/>
    </row>
    <row r="66" spans="1:21" ht="15.75" customHeight="1">
      <c r="A66" s="938" t="s">
        <v>2005</v>
      </c>
      <c r="B66" s="938" t="s">
        <v>2138</v>
      </c>
      <c r="C66" s="938" t="s">
        <v>2139</v>
      </c>
      <c r="D66" s="938" t="s">
        <v>2017</v>
      </c>
      <c r="E66" s="939" t="s">
        <v>2140</v>
      </c>
      <c r="F66" s="940">
        <v>36801</v>
      </c>
      <c r="G66" s="941" t="s">
        <v>2141</v>
      </c>
      <c r="H66" s="1011">
        <v>4</v>
      </c>
      <c r="I66" s="942"/>
      <c r="J66" s="930"/>
      <c r="K66" s="930"/>
      <c r="L66" s="930"/>
      <c r="M66" s="930"/>
      <c r="N66" s="930"/>
      <c r="O66" s="930"/>
      <c r="P66" s="930"/>
      <c r="Q66" s="930"/>
      <c r="R66" s="930"/>
      <c r="S66" s="930"/>
      <c r="T66" s="930"/>
      <c r="U66" s="930"/>
    </row>
    <row r="67" spans="1:21" ht="15.75" customHeight="1">
      <c r="A67" s="938" t="s">
        <v>2142</v>
      </c>
      <c r="B67" s="938" t="s">
        <v>2143</v>
      </c>
      <c r="C67" s="938" t="s">
        <v>2144</v>
      </c>
      <c r="D67" s="938" t="s">
        <v>2145</v>
      </c>
      <c r="E67" s="939" t="s">
        <v>1610</v>
      </c>
      <c r="F67" s="940">
        <v>28332</v>
      </c>
      <c r="G67" s="941" t="s">
        <v>2146</v>
      </c>
      <c r="H67" s="1011">
        <v>5</v>
      </c>
      <c r="I67" s="942"/>
      <c r="J67" s="930"/>
      <c r="K67" s="930"/>
      <c r="L67" s="930"/>
      <c r="M67" s="930"/>
      <c r="N67" s="930"/>
      <c r="O67" s="930"/>
      <c r="P67" s="930"/>
      <c r="Q67" s="930"/>
      <c r="R67" s="930"/>
      <c r="S67" s="930"/>
      <c r="T67" s="930"/>
      <c r="U67" s="930"/>
    </row>
    <row r="68" spans="1:21" ht="15.75" customHeight="1">
      <c r="A68" s="938" t="s">
        <v>2005</v>
      </c>
      <c r="B68" s="938" t="s">
        <v>2147</v>
      </c>
      <c r="C68" s="938" t="s">
        <v>2148</v>
      </c>
      <c r="D68" s="938" t="s">
        <v>2017</v>
      </c>
      <c r="E68" s="939" t="s">
        <v>2149</v>
      </c>
      <c r="F68" s="940">
        <v>36821</v>
      </c>
      <c r="G68" s="941" t="s">
        <v>2150</v>
      </c>
      <c r="H68" s="1011">
        <v>1</v>
      </c>
      <c r="I68" s="942"/>
      <c r="J68" s="930"/>
      <c r="K68" s="930"/>
      <c r="L68" s="930"/>
      <c r="M68" s="930"/>
      <c r="N68" s="930"/>
      <c r="O68" s="930"/>
      <c r="P68" s="930"/>
      <c r="Q68" s="930"/>
      <c r="R68" s="930"/>
      <c r="S68" s="930"/>
      <c r="T68" s="930"/>
      <c r="U68" s="930"/>
    </row>
    <row r="69" spans="1:21" ht="15.75" customHeight="1">
      <c r="A69" s="938" t="s">
        <v>1963</v>
      </c>
      <c r="B69" s="938" t="s">
        <v>2151</v>
      </c>
      <c r="C69" s="938" t="s">
        <v>2152</v>
      </c>
      <c r="D69" s="938" t="s">
        <v>1965</v>
      </c>
      <c r="E69" s="939" t="s">
        <v>1818</v>
      </c>
      <c r="F69" s="940">
        <v>49460</v>
      </c>
      <c r="G69" s="941" t="s">
        <v>2153</v>
      </c>
      <c r="H69" s="1011">
        <v>1</v>
      </c>
      <c r="I69" s="942"/>
      <c r="J69" s="930"/>
      <c r="K69" s="930"/>
      <c r="L69" s="930"/>
      <c r="M69" s="930"/>
      <c r="N69" s="930"/>
      <c r="O69" s="930"/>
      <c r="P69" s="930"/>
      <c r="Q69" s="930"/>
      <c r="R69" s="930"/>
      <c r="S69" s="930"/>
      <c r="T69" s="930"/>
      <c r="U69" s="930"/>
    </row>
    <row r="70" spans="1:21" ht="15.75" customHeight="1">
      <c r="A70" s="978" t="s">
        <v>2154</v>
      </c>
      <c r="B70" s="979" t="s">
        <v>2155</v>
      </c>
      <c r="C70" s="979" t="s">
        <v>2156</v>
      </c>
      <c r="D70" s="979" t="s">
        <v>2157</v>
      </c>
      <c r="E70" s="980" t="s">
        <v>187</v>
      </c>
      <c r="F70" s="960" t="s">
        <v>2158</v>
      </c>
      <c r="G70" s="981" t="s">
        <v>2159</v>
      </c>
      <c r="H70" s="1014">
        <v>6</v>
      </c>
      <c r="I70" s="942"/>
      <c r="J70" s="930"/>
      <c r="K70" s="930"/>
      <c r="L70" s="930"/>
      <c r="M70" s="930"/>
      <c r="N70" s="930"/>
      <c r="O70" s="930"/>
      <c r="P70" s="930"/>
      <c r="Q70" s="930"/>
      <c r="R70" s="930"/>
      <c r="S70" s="930"/>
      <c r="T70" s="930"/>
      <c r="U70" s="930"/>
    </row>
    <row r="71" spans="1:21" ht="15.75" customHeight="1">
      <c r="A71" s="978" t="s">
        <v>2160</v>
      </c>
      <c r="B71" s="979" t="s">
        <v>2161</v>
      </c>
      <c r="C71" s="979" t="s">
        <v>2162</v>
      </c>
      <c r="D71" s="979" t="s">
        <v>2163</v>
      </c>
      <c r="E71" s="980" t="s">
        <v>2164</v>
      </c>
      <c r="F71" s="960" t="s">
        <v>2165</v>
      </c>
      <c r="G71" s="981" t="s">
        <v>2166</v>
      </c>
      <c r="H71" s="962">
        <v>1</v>
      </c>
      <c r="I71" s="942"/>
      <c r="J71" s="930"/>
      <c r="K71" s="930"/>
      <c r="L71" s="930"/>
      <c r="M71" s="930"/>
      <c r="N71" s="930"/>
      <c r="O71" s="930"/>
      <c r="P71" s="930"/>
      <c r="Q71" s="930"/>
      <c r="R71" s="930"/>
      <c r="S71" s="930"/>
      <c r="T71" s="930"/>
      <c r="U71" s="930"/>
    </row>
    <row r="72" spans="1:21" ht="15.75" customHeight="1">
      <c r="A72" s="938" t="s">
        <v>2167</v>
      </c>
      <c r="B72" s="938" t="s">
        <v>2168</v>
      </c>
      <c r="C72" s="938" t="s">
        <v>2169</v>
      </c>
      <c r="D72" s="938" t="s">
        <v>2170</v>
      </c>
      <c r="E72" s="939" t="s">
        <v>748</v>
      </c>
      <c r="F72" s="940">
        <v>6335</v>
      </c>
      <c r="G72" s="941" t="s">
        <v>2171</v>
      </c>
      <c r="H72" s="1011">
        <v>2</v>
      </c>
      <c r="I72" s="942"/>
      <c r="J72" s="930"/>
      <c r="K72" s="930"/>
      <c r="L72" s="930"/>
      <c r="M72" s="930"/>
      <c r="N72" s="930"/>
      <c r="O72" s="930"/>
      <c r="P72" s="930"/>
      <c r="Q72" s="930"/>
      <c r="R72" s="930"/>
      <c r="S72" s="930"/>
      <c r="T72" s="930"/>
      <c r="U72" s="930"/>
    </row>
    <row r="73" spans="1:21" ht="15.75" customHeight="1">
      <c r="A73" s="978" t="s">
        <v>2001</v>
      </c>
      <c r="B73" s="979" t="s">
        <v>2172</v>
      </c>
      <c r="C73" s="979">
        <v>0</v>
      </c>
      <c r="D73" s="979" t="s">
        <v>2002</v>
      </c>
      <c r="E73" s="980" t="s">
        <v>2173</v>
      </c>
      <c r="F73" s="960" t="s">
        <v>2174</v>
      </c>
      <c r="G73" s="981" t="s">
        <v>2175</v>
      </c>
      <c r="H73" s="962">
        <v>1</v>
      </c>
      <c r="I73" s="942"/>
      <c r="J73" s="930"/>
      <c r="K73" s="930"/>
      <c r="L73" s="930"/>
      <c r="M73" s="930"/>
      <c r="N73" s="930"/>
      <c r="O73" s="930"/>
      <c r="P73" s="930"/>
      <c r="Q73" s="930"/>
      <c r="R73" s="930"/>
      <c r="S73" s="930"/>
      <c r="T73" s="930"/>
      <c r="U73" s="930"/>
    </row>
    <row r="74" spans="1:21" ht="15.75" customHeight="1">
      <c r="A74" s="982" t="s">
        <v>2001</v>
      </c>
      <c r="B74" s="983" t="s">
        <v>2176</v>
      </c>
      <c r="C74" s="983">
        <v>0</v>
      </c>
      <c r="D74" s="983" t="s">
        <v>2002</v>
      </c>
      <c r="E74" s="984" t="s">
        <v>2173</v>
      </c>
      <c r="F74" s="985" t="s">
        <v>2177</v>
      </c>
      <c r="G74" s="986" t="s">
        <v>2178</v>
      </c>
      <c r="H74" s="987">
        <v>1</v>
      </c>
      <c r="I74" s="942"/>
      <c r="J74" s="930"/>
      <c r="K74" s="930"/>
      <c r="L74" s="930"/>
      <c r="M74" s="930"/>
      <c r="N74" s="930"/>
      <c r="O74" s="930"/>
      <c r="P74" s="930"/>
      <c r="Q74" s="930"/>
      <c r="R74" s="930"/>
      <c r="S74" s="930"/>
      <c r="T74" s="930"/>
      <c r="U74" s="930"/>
    </row>
    <row r="75" spans="1:21" ht="15.75" customHeight="1">
      <c r="A75" s="938" t="s">
        <v>2179</v>
      </c>
      <c r="B75" s="946">
        <v>10813314017841</v>
      </c>
      <c r="C75" s="938" t="s">
        <v>2180</v>
      </c>
      <c r="D75" s="938" t="s">
        <v>2181</v>
      </c>
      <c r="E75" s="939" t="s">
        <v>1233</v>
      </c>
      <c r="F75" s="940">
        <v>60006</v>
      </c>
      <c r="G75" s="941" t="s">
        <v>2182</v>
      </c>
      <c r="H75" s="1011"/>
      <c r="I75" s="942"/>
      <c r="J75" s="930"/>
      <c r="K75" s="930"/>
      <c r="L75" s="930"/>
      <c r="M75" s="930"/>
      <c r="N75" s="930"/>
      <c r="O75" s="930"/>
      <c r="P75" s="930"/>
      <c r="Q75" s="930"/>
      <c r="R75" s="930"/>
      <c r="S75" s="930"/>
      <c r="T75" s="930"/>
      <c r="U75" s="930"/>
    </row>
    <row r="76" spans="1:21" ht="15.75" customHeight="1">
      <c r="A76" s="938" t="s">
        <v>2179</v>
      </c>
      <c r="B76" s="946">
        <v>10813314017858</v>
      </c>
      <c r="C76" s="938" t="s">
        <v>2183</v>
      </c>
      <c r="D76" s="938" t="s">
        <v>2184</v>
      </c>
      <c r="E76" s="939" t="s">
        <v>1233</v>
      </c>
      <c r="F76" s="940">
        <v>60004</v>
      </c>
      <c r="G76" s="941" t="s">
        <v>2185</v>
      </c>
      <c r="H76" s="1011"/>
      <c r="I76" s="942"/>
      <c r="J76" s="930"/>
      <c r="K76" s="930"/>
      <c r="L76" s="930"/>
      <c r="M76" s="930"/>
      <c r="N76" s="930"/>
      <c r="O76" s="930"/>
      <c r="P76" s="930"/>
      <c r="Q76" s="930"/>
      <c r="R76" s="930"/>
      <c r="S76" s="930"/>
      <c r="T76" s="930"/>
      <c r="U76" s="930"/>
    </row>
    <row r="77" spans="1:21" ht="15.75" customHeight="1">
      <c r="A77" s="938" t="s">
        <v>2083</v>
      </c>
      <c r="B77" s="938" t="s">
        <v>2186</v>
      </c>
      <c r="C77" s="938" t="s">
        <v>2187</v>
      </c>
      <c r="D77" s="938" t="s">
        <v>2084</v>
      </c>
      <c r="E77" s="939" t="s">
        <v>2133</v>
      </c>
      <c r="F77" s="940">
        <v>46673</v>
      </c>
      <c r="G77" s="941" t="s">
        <v>2188</v>
      </c>
      <c r="H77" s="1011">
        <v>1</v>
      </c>
      <c r="I77" s="942"/>
      <c r="J77" s="930"/>
      <c r="K77" s="930"/>
      <c r="L77" s="930"/>
      <c r="M77" s="930"/>
      <c r="N77" s="930"/>
      <c r="O77" s="930"/>
      <c r="P77" s="930"/>
      <c r="Q77" s="930"/>
      <c r="R77" s="930"/>
      <c r="S77" s="930"/>
      <c r="T77" s="930"/>
      <c r="U77" s="930"/>
    </row>
    <row r="78" spans="1:21" ht="15.75" customHeight="1">
      <c r="A78" s="978" t="s">
        <v>2005</v>
      </c>
      <c r="B78" s="979" t="s">
        <v>2189</v>
      </c>
      <c r="C78" s="979" t="s">
        <v>2190</v>
      </c>
      <c r="D78" s="979" t="s">
        <v>2006</v>
      </c>
      <c r="E78" s="980" t="s">
        <v>2013</v>
      </c>
      <c r="F78" s="960" t="s">
        <v>2191</v>
      </c>
      <c r="G78" s="981" t="s">
        <v>2192</v>
      </c>
      <c r="H78" s="962">
        <v>1</v>
      </c>
      <c r="I78" s="942"/>
      <c r="J78" s="930"/>
      <c r="K78" s="930"/>
      <c r="L78" s="930"/>
      <c r="M78" s="930"/>
      <c r="N78" s="930"/>
      <c r="O78" s="930"/>
      <c r="P78" s="930"/>
      <c r="Q78" s="930"/>
      <c r="R78" s="930"/>
      <c r="S78" s="930"/>
      <c r="T78" s="930"/>
      <c r="U78" s="930"/>
    </row>
    <row r="79" spans="1:21" ht="15.75" customHeight="1">
      <c r="A79" s="938" t="s">
        <v>2193</v>
      </c>
      <c r="B79" s="938" t="s">
        <v>2194</v>
      </c>
      <c r="C79" s="938" t="s">
        <v>2195</v>
      </c>
      <c r="D79" s="938" t="s">
        <v>2196</v>
      </c>
      <c r="E79" s="939" t="s">
        <v>187</v>
      </c>
      <c r="F79" s="940">
        <v>55771</v>
      </c>
      <c r="G79" s="941" t="s">
        <v>2197</v>
      </c>
      <c r="H79" s="1011">
        <v>1</v>
      </c>
      <c r="I79" s="942"/>
      <c r="J79" s="930"/>
      <c r="K79" s="930"/>
      <c r="L79" s="930"/>
      <c r="M79" s="930"/>
      <c r="N79" s="930"/>
      <c r="O79" s="930"/>
      <c r="P79" s="930"/>
      <c r="Q79" s="930"/>
      <c r="R79" s="930"/>
      <c r="S79" s="930"/>
      <c r="T79" s="930"/>
      <c r="U79" s="930"/>
    </row>
    <row r="80" spans="1:21" ht="15.75" customHeight="1">
      <c r="A80" s="938" t="s">
        <v>2198</v>
      </c>
      <c r="B80" s="938" t="s">
        <v>2199</v>
      </c>
      <c r="C80" s="938" t="s">
        <v>2200</v>
      </c>
      <c r="D80" s="938" t="s">
        <v>2201</v>
      </c>
      <c r="E80" s="939" t="s">
        <v>2202</v>
      </c>
      <c r="F80" s="940">
        <v>38795</v>
      </c>
      <c r="G80" s="941" t="s">
        <v>2203</v>
      </c>
      <c r="H80" s="1011">
        <v>2</v>
      </c>
      <c r="I80" s="942"/>
      <c r="J80" s="930"/>
      <c r="K80" s="930"/>
      <c r="L80" s="930"/>
      <c r="M80" s="930"/>
      <c r="N80" s="930"/>
      <c r="O80" s="930"/>
      <c r="P80" s="930"/>
      <c r="Q80" s="930"/>
      <c r="R80" s="930"/>
      <c r="S80" s="930"/>
      <c r="T80" s="930"/>
      <c r="U80" s="930"/>
    </row>
    <row r="81" spans="1:21" ht="15.75" customHeight="1">
      <c r="A81" s="978" t="s">
        <v>2204</v>
      </c>
      <c r="B81" s="979" t="s">
        <v>2205</v>
      </c>
      <c r="C81" s="979" t="s">
        <v>2206</v>
      </c>
      <c r="D81" s="979" t="s">
        <v>2207</v>
      </c>
      <c r="E81" s="980" t="s">
        <v>2208</v>
      </c>
      <c r="F81" s="960" t="s">
        <v>2209</v>
      </c>
      <c r="G81" s="981" t="s">
        <v>2210</v>
      </c>
      <c r="H81" s="1014">
        <v>5</v>
      </c>
      <c r="I81" s="942"/>
      <c r="J81" s="930"/>
      <c r="K81" s="930"/>
      <c r="L81" s="930"/>
      <c r="M81" s="930"/>
      <c r="N81" s="930"/>
      <c r="O81" s="930"/>
      <c r="P81" s="930"/>
      <c r="Q81" s="930"/>
      <c r="R81" s="930"/>
      <c r="S81" s="930"/>
      <c r="T81" s="930"/>
      <c r="U81" s="930"/>
    </row>
    <row r="82" spans="1:21" ht="15.75" customHeight="1">
      <c r="A82" s="938" t="s">
        <v>2086</v>
      </c>
      <c r="B82" s="938" t="s">
        <v>2211</v>
      </c>
      <c r="C82" s="938" t="s">
        <v>2212</v>
      </c>
      <c r="D82" s="938" t="s">
        <v>2087</v>
      </c>
      <c r="E82" s="939" t="s">
        <v>2213</v>
      </c>
      <c r="F82" s="940">
        <v>9512</v>
      </c>
      <c r="G82" s="941" t="s">
        <v>2214</v>
      </c>
      <c r="H82" s="1011">
        <v>3</v>
      </c>
      <c r="I82" s="942"/>
      <c r="J82" s="930"/>
      <c r="K82" s="930"/>
      <c r="L82" s="930"/>
      <c r="M82" s="930"/>
      <c r="N82" s="930"/>
      <c r="O82" s="930"/>
      <c r="P82" s="930"/>
      <c r="Q82" s="930"/>
      <c r="R82" s="930"/>
      <c r="S82" s="930"/>
      <c r="T82" s="930"/>
      <c r="U82" s="930"/>
    </row>
    <row r="83" spans="1:21" ht="15.75" customHeight="1">
      <c r="A83" s="938" t="s">
        <v>1942</v>
      </c>
      <c r="B83" s="938" t="s">
        <v>2215</v>
      </c>
      <c r="C83" s="938" t="s">
        <v>2216</v>
      </c>
      <c r="D83" s="938" t="s">
        <v>2217</v>
      </c>
      <c r="E83" s="939" t="s">
        <v>2218</v>
      </c>
      <c r="F83" s="940">
        <v>21541</v>
      </c>
      <c r="G83" s="941" t="s">
        <v>2219</v>
      </c>
      <c r="H83" s="1011">
        <v>2</v>
      </c>
      <c r="I83" s="942"/>
      <c r="J83" s="930"/>
      <c r="K83" s="930"/>
      <c r="L83" s="930"/>
      <c r="M83" s="930"/>
      <c r="N83" s="930"/>
      <c r="O83" s="930"/>
      <c r="P83" s="930"/>
      <c r="Q83" s="930"/>
      <c r="R83" s="930"/>
      <c r="S83" s="930"/>
      <c r="T83" s="930"/>
      <c r="U83" s="930"/>
    </row>
    <row r="84" spans="1:21" ht="15.75" customHeight="1">
      <c r="A84" s="938" t="s">
        <v>2005</v>
      </c>
      <c r="B84" s="938" t="s">
        <v>2220</v>
      </c>
      <c r="C84" s="938" t="s">
        <v>2221</v>
      </c>
      <c r="D84" s="938" t="s">
        <v>2017</v>
      </c>
      <c r="E84" s="939" t="s">
        <v>2222</v>
      </c>
      <c r="F84" s="940">
        <v>36854</v>
      </c>
      <c r="G84" s="941" t="s">
        <v>2223</v>
      </c>
      <c r="H84" s="1011">
        <v>2</v>
      </c>
      <c r="I84" s="942"/>
      <c r="J84" s="930"/>
      <c r="K84" s="930"/>
      <c r="L84" s="930"/>
      <c r="M84" s="930"/>
      <c r="N84" s="930"/>
      <c r="O84" s="930"/>
      <c r="P84" s="930"/>
      <c r="Q84" s="930"/>
      <c r="R84" s="930"/>
      <c r="S84" s="930"/>
      <c r="T84" s="930"/>
      <c r="U84" s="930"/>
    </row>
    <row r="85" spans="1:21" ht="15.75" customHeight="1">
      <c r="A85" s="978" t="s">
        <v>2224</v>
      </c>
      <c r="B85" s="979" t="s">
        <v>2225</v>
      </c>
      <c r="C85" s="979" t="s">
        <v>2226</v>
      </c>
      <c r="D85" s="979" t="s">
        <v>2227</v>
      </c>
      <c r="E85" s="980" t="s">
        <v>2228</v>
      </c>
      <c r="F85" s="960" t="s">
        <v>2229</v>
      </c>
      <c r="G85" s="981" t="s">
        <v>2230</v>
      </c>
      <c r="H85" s="1014">
        <v>5</v>
      </c>
      <c r="I85" s="942"/>
      <c r="J85" s="930"/>
      <c r="K85" s="930"/>
      <c r="L85" s="930"/>
      <c r="M85" s="930"/>
      <c r="N85" s="930"/>
      <c r="O85" s="930"/>
      <c r="P85" s="930"/>
      <c r="Q85" s="930"/>
      <c r="R85" s="930"/>
      <c r="S85" s="930"/>
      <c r="T85" s="930"/>
      <c r="U85" s="930"/>
    </row>
    <row r="86" spans="1:21" ht="15.75" customHeight="1">
      <c r="A86" s="938" t="s">
        <v>2005</v>
      </c>
      <c r="B86" s="938" t="s">
        <v>2231</v>
      </c>
      <c r="C86" s="938" t="s">
        <v>2232</v>
      </c>
      <c r="D86" s="938" t="s">
        <v>2017</v>
      </c>
      <c r="E86" s="939" t="s">
        <v>1946</v>
      </c>
      <c r="F86" s="940">
        <v>36861</v>
      </c>
      <c r="G86" s="941" t="s">
        <v>2233</v>
      </c>
      <c r="H86" s="1011">
        <v>1</v>
      </c>
      <c r="I86" s="942"/>
      <c r="J86" s="930"/>
      <c r="K86" s="930"/>
      <c r="L86" s="930"/>
      <c r="M86" s="930"/>
      <c r="N86" s="930"/>
      <c r="O86" s="930"/>
      <c r="P86" s="930"/>
      <c r="Q86" s="930"/>
      <c r="R86" s="930"/>
      <c r="S86" s="930"/>
      <c r="T86" s="930"/>
      <c r="U86" s="930"/>
    </row>
    <row r="87" spans="1:21" ht="15.75" customHeight="1">
      <c r="A87" s="978" t="s">
        <v>2234</v>
      </c>
      <c r="B87" s="979" t="s">
        <v>2235</v>
      </c>
      <c r="C87" s="979" t="s">
        <v>2236</v>
      </c>
      <c r="D87" s="979" t="s">
        <v>2237</v>
      </c>
      <c r="E87" s="980" t="s">
        <v>2238</v>
      </c>
      <c r="F87" s="960" t="s">
        <v>2239</v>
      </c>
      <c r="G87" s="981" t="s">
        <v>2240</v>
      </c>
      <c r="H87" s="1014">
        <v>8</v>
      </c>
      <c r="I87" s="942"/>
      <c r="J87" s="930"/>
      <c r="K87" s="930"/>
      <c r="L87" s="930"/>
      <c r="M87" s="930"/>
      <c r="N87" s="930"/>
      <c r="O87" s="930"/>
      <c r="P87" s="930"/>
      <c r="Q87" s="930"/>
      <c r="R87" s="930"/>
      <c r="S87" s="930"/>
      <c r="T87" s="930"/>
      <c r="U87" s="930"/>
    </row>
    <row r="88" spans="1:21" ht="15.75" customHeight="1">
      <c r="A88" s="978" t="s">
        <v>2241</v>
      </c>
      <c r="B88" s="979" t="s">
        <v>2242</v>
      </c>
      <c r="C88" s="979" t="s">
        <v>2243</v>
      </c>
      <c r="D88" s="979" t="s">
        <v>2244</v>
      </c>
      <c r="E88" s="980" t="s">
        <v>310</v>
      </c>
      <c r="F88" s="960" t="s">
        <v>2245</v>
      </c>
      <c r="G88" s="981" t="s">
        <v>2246</v>
      </c>
      <c r="H88" s="1014">
        <v>3</v>
      </c>
      <c r="I88" s="942"/>
      <c r="J88" s="930"/>
      <c r="K88" s="930"/>
      <c r="L88" s="930"/>
      <c r="M88" s="930"/>
      <c r="N88" s="930"/>
      <c r="O88" s="930"/>
      <c r="P88" s="930"/>
      <c r="Q88" s="930"/>
      <c r="R88" s="930"/>
      <c r="S88" s="930"/>
      <c r="T88" s="930"/>
      <c r="U88" s="930"/>
    </row>
    <row r="89" spans="1:21" ht="15.75" customHeight="1">
      <c r="A89" s="978" t="s">
        <v>2005</v>
      </c>
      <c r="B89" s="979" t="s">
        <v>2247</v>
      </c>
      <c r="C89" s="979" t="s">
        <v>2248</v>
      </c>
      <c r="D89" s="979" t="s">
        <v>2006</v>
      </c>
      <c r="E89" s="980" t="s">
        <v>2013</v>
      </c>
      <c r="F89" s="960" t="s">
        <v>2249</v>
      </c>
      <c r="G89" s="981" t="s">
        <v>2250</v>
      </c>
      <c r="H89" s="1014">
        <v>4</v>
      </c>
      <c r="I89" s="942"/>
      <c r="J89" s="930"/>
      <c r="K89" s="930"/>
      <c r="L89" s="930"/>
      <c r="M89" s="930"/>
      <c r="N89" s="930"/>
      <c r="O89" s="930"/>
      <c r="P89" s="930"/>
      <c r="Q89" s="930"/>
      <c r="R89" s="930"/>
      <c r="S89" s="930"/>
      <c r="T89" s="930"/>
      <c r="U89" s="930"/>
    </row>
    <row r="90" spans="1:21" ht="15.75" customHeight="1">
      <c r="A90" s="938" t="s">
        <v>2251</v>
      </c>
      <c r="B90" s="938" t="s">
        <v>2252</v>
      </c>
      <c r="C90" s="938" t="s">
        <v>2253</v>
      </c>
      <c r="D90" s="938" t="s">
        <v>2254</v>
      </c>
      <c r="E90" s="939" t="s">
        <v>254</v>
      </c>
      <c r="F90" s="940">
        <v>55648</v>
      </c>
      <c r="G90" s="941" t="s">
        <v>2255</v>
      </c>
      <c r="H90" s="1011">
        <v>4</v>
      </c>
      <c r="I90" s="942"/>
      <c r="J90" s="930"/>
      <c r="K90" s="930"/>
      <c r="L90" s="930"/>
      <c r="M90" s="930"/>
      <c r="N90" s="930"/>
      <c r="O90" s="930"/>
      <c r="P90" s="930"/>
      <c r="Q90" s="930"/>
      <c r="R90" s="930"/>
      <c r="S90" s="930"/>
      <c r="T90" s="930"/>
      <c r="U90" s="930"/>
    </row>
    <row r="91" spans="1:21" ht="15.75" customHeight="1">
      <c r="A91" s="938" t="s">
        <v>2005</v>
      </c>
      <c r="B91" s="938" t="s">
        <v>2256</v>
      </c>
      <c r="C91" s="938" t="s">
        <v>2257</v>
      </c>
      <c r="D91" s="938" t="s">
        <v>2017</v>
      </c>
      <c r="E91" s="939" t="s">
        <v>2258</v>
      </c>
      <c r="F91" s="940">
        <v>36969</v>
      </c>
      <c r="G91" s="941" t="s">
        <v>2259</v>
      </c>
      <c r="H91" s="1011">
        <v>1</v>
      </c>
      <c r="I91" s="942"/>
      <c r="J91" s="930"/>
      <c r="K91" s="930"/>
      <c r="L91" s="930"/>
      <c r="M91" s="930"/>
      <c r="N91" s="930"/>
      <c r="O91" s="930"/>
      <c r="P91" s="930"/>
      <c r="Q91" s="930"/>
      <c r="R91" s="930"/>
      <c r="S91" s="930"/>
      <c r="T91" s="930"/>
      <c r="U91" s="930"/>
    </row>
    <row r="92" spans="1:21" ht="15.75" customHeight="1">
      <c r="A92" s="938" t="s">
        <v>2260</v>
      </c>
      <c r="B92" s="938" t="s">
        <v>2261</v>
      </c>
      <c r="C92" s="938" t="s">
        <v>2262</v>
      </c>
      <c r="D92" s="938" t="s">
        <v>2263</v>
      </c>
      <c r="E92" s="939" t="s">
        <v>2264</v>
      </c>
      <c r="F92" s="940">
        <v>48226</v>
      </c>
      <c r="G92" s="941" t="s">
        <v>2265</v>
      </c>
      <c r="H92" s="1011">
        <v>1</v>
      </c>
      <c r="I92" s="942"/>
      <c r="J92" s="930"/>
      <c r="K92" s="930"/>
      <c r="L92" s="930"/>
      <c r="M92" s="930"/>
      <c r="N92" s="930"/>
      <c r="O92" s="930"/>
      <c r="P92" s="930"/>
      <c r="Q92" s="930"/>
      <c r="R92" s="930"/>
      <c r="S92" s="930"/>
      <c r="T92" s="930"/>
      <c r="U92" s="930"/>
    </row>
    <row r="93" spans="1:21" ht="15.75" customHeight="1">
      <c r="A93" s="938" t="s">
        <v>2266</v>
      </c>
      <c r="B93" s="938" t="s">
        <v>2267</v>
      </c>
      <c r="C93" s="938" t="s">
        <v>2268</v>
      </c>
      <c r="D93" s="938" t="s">
        <v>2157</v>
      </c>
      <c r="E93" s="939" t="s">
        <v>1946</v>
      </c>
      <c r="F93" s="940">
        <v>36990</v>
      </c>
      <c r="G93" s="941" t="s">
        <v>2269</v>
      </c>
      <c r="H93" s="1011">
        <v>3</v>
      </c>
      <c r="I93" s="942"/>
      <c r="J93" s="930"/>
      <c r="K93" s="930"/>
      <c r="L93" s="930"/>
      <c r="M93" s="930"/>
      <c r="N93" s="930"/>
      <c r="O93" s="930"/>
      <c r="P93" s="930"/>
      <c r="Q93" s="930"/>
      <c r="R93" s="930"/>
      <c r="S93" s="930"/>
      <c r="T93" s="930"/>
      <c r="U93" s="930"/>
    </row>
    <row r="94" spans="1:21" ht="15.75" customHeight="1">
      <c r="A94" s="938" t="s">
        <v>2005</v>
      </c>
      <c r="B94" s="938" t="s">
        <v>2270</v>
      </c>
      <c r="C94" s="938" t="s">
        <v>2271</v>
      </c>
      <c r="D94" s="938" t="s">
        <v>2017</v>
      </c>
      <c r="E94" s="939" t="s">
        <v>2272</v>
      </c>
      <c r="F94" s="940">
        <v>36998</v>
      </c>
      <c r="G94" s="941" t="s">
        <v>2273</v>
      </c>
      <c r="H94" s="1011">
        <v>8</v>
      </c>
      <c r="I94" s="942"/>
      <c r="J94" s="930"/>
      <c r="K94" s="930"/>
      <c r="L94" s="930"/>
      <c r="M94" s="930"/>
      <c r="N94" s="930"/>
      <c r="O94" s="930"/>
      <c r="P94" s="930"/>
      <c r="Q94" s="930"/>
      <c r="R94" s="930"/>
      <c r="S94" s="930"/>
      <c r="T94" s="930"/>
      <c r="U94" s="930"/>
    </row>
    <row r="95" spans="1:21" ht="15.75" customHeight="1">
      <c r="A95" s="978" t="s">
        <v>2274</v>
      </c>
      <c r="B95" s="979" t="s">
        <v>2275</v>
      </c>
      <c r="C95" s="979" t="s">
        <v>2276</v>
      </c>
      <c r="D95" s="979" t="s">
        <v>2277</v>
      </c>
      <c r="E95" s="980" t="s">
        <v>2278</v>
      </c>
      <c r="F95" s="960" t="s">
        <v>2279</v>
      </c>
      <c r="G95" s="981" t="s">
        <v>2280</v>
      </c>
      <c r="H95" s="1014">
        <v>2</v>
      </c>
      <c r="I95" s="942"/>
      <c r="J95" s="930"/>
      <c r="K95" s="930"/>
      <c r="L95" s="930"/>
      <c r="M95" s="930"/>
      <c r="N95" s="930"/>
      <c r="O95" s="930"/>
      <c r="P95" s="930"/>
      <c r="Q95" s="930"/>
      <c r="R95" s="930"/>
      <c r="S95" s="930"/>
      <c r="T95" s="930"/>
      <c r="U95" s="930"/>
    </row>
    <row r="96" spans="1:21" ht="15.75" customHeight="1">
      <c r="A96" s="938" t="s">
        <v>2281</v>
      </c>
      <c r="B96" s="938" t="s">
        <v>2282</v>
      </c>
      <c r="C96" s="938" t="s">
        <v>2283</v>
      </c>
      <c r="D96" s="938" t="s">
        <v>2157</v>
      </c>
      <c r="E96" s="939" t="s">
        <v>651</v>
      </c>
      <c r="F96" s="940">
        <v>23118</v>
      </c>
      <c r="G96" s="941" t="s">
        <v>2284</v>
      </c>
      <c r="H96" s="1011">
        <v>3</v>
      </c>
      <c r="I96" s="942"/>
      <c r="J96" s="930"/>
      <c r="K96" s="930"/>
      <c r="L96" s="930"/>
      <c r="M96" s="930"/>
      <c r="N96" s="930"/>
      <c r="O96" s="930"/>
      <c r="P96" s="930"/>
      <c r="Q96" s="930"/>
      <c r="R96" s="930"/>
      <c r="S96" s="930"/>
      <c r="T96" s="930"/>
      <c r="U96" s="930"/>
    </row>
    <row r="97" spans="1:21" ht="15.75" customHeight="1">
      <c r="A97" s="938" t="s">
        <v>2285</v>
      </c>
      <c r="B97" s="938" t="s">
        <v>2286</v>
      </c>
      <c r="C97" s="938" t="s">
        <v>2287</v>
      </c>
      <c r="D97" s="938" t="s">
        <v>2288</v>
      </c>
      <c r="E97" s="939" t="s">
        <v>2218</v>
      </c>
      <c r="F97" s="940">
        <v>6119</v>
      </c>
      <c r="G97" s="941" t="s">
        <v>2289</v>
      </c>
      <c r="H97" s="1011">
        <v>2</v>
      </c>
      <c r="I97" s="942"/>
      <c r="J97" s="930"/>
      <c r="K97" s="930"/>
      <c r="L97" s="930"/>
      <c r="M97" s="930"/>
      <c r="N97" s="930"/>
      <c r="O97" s="930"/>
      <c r="P97" s="930"/>
      <c r="Q97" s="930"/>
      <c r="R97" s="930"/>
      <c r="S97" s="930"/>
      <c r="T97" s="930"/>
      <c r="U97" s="930"/>
    </row>
    <row r="98" spans="1:21" ht="15.75" customHeight="1">
      <c r="A98" s="978" t="s">
        <v>2290</v>
      </c>
      <c r="B98" s="979" t="s">
        <v>2291</v>
      </c>
      <c r="C98" s="979">
        <v>0</v>
      </c>
      <c r="D98" s="979" t="s">
        <v>260</v>
      </c>
      <c r="E98" s="980" t="s">
        <v>187</v>
      </c>
      <c r="F98" s="960" t="s">
        <v>2292</v>
      </c>
      <c r="G98" s="981" t="s">
        <v>2293</v>
      </c>
      <c r="H98" s="962">
        <v>1</v>
      </c>
      <c r="I98" s="942"/>
      <c r="J98" s="930"/>
      <c r="K98" s="930"/>
      <c r="L98" s="930"/>
      <c r="M98" s="930"/>
      <c r="N98" s="930"/>
      <c r="O98" s="930"/>
      <c r="P98" s="930"/>
      <c r="Q98" s="930"/>
      <c r="R98" s="930"/>
      <c r="S98" s="930"/>
      <c r="T98" s="930"/>
      <c r="U98" s="930"/>
    </row>
    <row r="99" spans="1:21" ht="15.75" customHeight="1">
      <c r="A99" s="978" t="s">
        <v>2294</v>
      </c>
      <c r="B99" s="979" t="s">
        <v>2295</v>
      </c>
      <c r="C99" s="979" t="s">
        <v>2296</v>
      </c>
      <c r="D99" s="979" t="s">
        <v>2297</v>
      </c>
      <c r="E99" s="980" t="s">
        <v>2298</v>
      </c>
      <c r="F99" s="960" t="s">
        <v>2299</v>
      </c>
      <c r="G99" s="981" t="s">
        <v>2300</v>
      </c>
      <c r="H99" s="1014">
        <v>3</v>
      </c>
      <c r="I99" s="942"/>
      <c r="J99" s="930"/>
      <c r="K99" s="930"/>
      <c r="L99" s="930"/>
      <c r="M99" s="930"/>
      <c r="N99" s="930"/>
      <c r="O99" s="930"/>
      <c r="P99" s="930"/>
      <c r="Q99" s="930"/>
      <c r="R99" s="930"/>
      <c r="S99" s="930"/>
      <c r="T99" s="930"/>
      <c r="U99" s="930"/>
    </row>
    <row r="100" spans="1:21" ht="15.75" customHeight="1">
      <c r="A100" s="978" t="s">
        <v>2005</v>
      </c>
      <c r="B100" s="979" t="s">
        <v>2301</v>
      </c>
      <c r="C100" s="979" t="s">
        <v>2302</v>
      </c>
      <c r="D100" s="979" t="s">
        <v>2006</v>
      </c>
      <c r="E100" s="980" t="s">
        <v>1946</v>
      </c>
      <c r="F100" s="960" t="s">
        <v>2303</v>
      </c>
      <c r="G100" s="981" t="s">
        <v>2304</v>
      </c>
      <c r="H100" s="1014">
        <v>3</v>
      </c>
      <c r="I100" s="942"/>
      <c r="J100" s="930"/>
      <c r="K100" s="930"/>
      <c r="L100" s="930"/>
      <c r="M100" s="930"/>
      <c r="N100" s="930"/>
      <c r="O100" s="930"/>
      <c r="P100" s="930"/>
      <c r="Q100" s="930"/>
      <c r="R100" s="930"/>
      <c r="S100" s="930"/>
      <c r="T100" s="930"/>
      <c r="U100" s="930"/>
    </row>
    <row r="101" spans="1:21" ht="15.75" customHeight="1">
      <c r="A101" s="978" t="s">
        <v>2005</v>
      </c>
      <c r="B101" s="979" t="s">
        <v>2305</v>
      </c>
      <c r="C101" s="979" t="s">
        <v>2306</v>
      </c>
      <c r="D101" s="979" t="s">
        <v>2006</v>
      </c>
      <c r="E101" s="980" t="s">
        <v>2021</v>
      </c>
      <c r="F101" s="960" t="s">
        <v>2307</v>
      </c>
      <c r="G101" s="981" t="s">
        <v>2308</v>
      </c>
      <c r="H101" s="1014">
        <v>3</v>
      </c>
      <c r="I101" s="942"/>
      <c r="J101" s="930"/>
      <c r="K101" s="930"/>
      <c r="L101" s="930"/>
      <c r="M101" s="930"/>
      <c r="N101" s="930"/>
      <c r="O101" s="930"/>
      <c r="P101" s="930"/>
      <c r="Q101" s="930"/>
      <c r="R101" s="930"/>
      <c r="S101" s="930"/>
      <c r="T101" s="930"/>
      <c r="U101" s="930"/>
    </row>
    <row r="102" spans="1:21" ht="15.75" customHeight="1">
      <c r="A102" s="978" t="s">
        <v>2309</v>
      </c>
      <c r="B102" s="979" t="s">
        <v>2310</v>
      </c>
      <c r="C102" s="979" t="s">
        <v>2311</v>
      </c>
      <c r="D102" s="979" t="s">
        <v>2312</v>
      </c>
      <c r="E102" s="980" t="s">
        <v>1565</v>
      </c>
      <c r="F102" s="960" t="s">
        <v>2313</v>
      </c>
      <c r="G102" s="981" t="s">
        <v>2314</v>
      </c>
      <c r="H102" s="1011">
        <v>5</v>
      </c>
      <c r="I102" s="942"/>
      <c r="J102" s="930"/>
      <c r="K102" s="930"/>
      <c r="L102" s="930"/>
      <c r="M102" s="930"/>
      <c r="N102" s="930"/>
      <c r="O102" s="930"/>
      <c r="P102" s="930"/>
      <c r="Q102" s="930"/>
      <c r="R102" s="930"/>
      <c r="S102" s="930"/>
      <c r="T102" s="930"/>
      <c r="U102" s="930"/>
    </row>
    <row r="103" spans="1:21" ht="15.75" customHeight="1">
      <c r="A103" s="978" t="s">
        <v>2315</v>
      </c>
      <c r="B103" s="979" t="s">
        <v>2316</v>
      </c>
      <c r="C103" s="979">
        <v>0</v>
      </c>
      <c r="D103" s="979" t="s">
        <v>260</v>
      </c>
      <c r="E103" s="980" t="s">
        <v>2317</v>
      </c>
      <c r="F103" s="960" t="s">
        <v>2318</v>
      </c>
      <c r="G103" s="981" t="s">
        <v>2319</v>
      </c>
      <c r="H103" s="1014">
        <v>10</v>
      </c>
      <c r="I103" s="942"/>
      <c r="J103" s="930"/>
      <c r="K103" s="930"/>
      <c r="L103" s="930"/>
      <c r="M103" s="930"/>
      <c r="N103" s="930"/>
      <c r="O103" s="930"/>
      <c r="P103" s="930"/>
      <c r="Q103" s="930"/>
      <c r="R103" s="930"/>
      <c r="S103" s="930"/>
      <c r="T103" s="930"/>
      <c r="U103" s="930"/>
    </row>
    <row r="104" spans="1:21" ht="15.75" customHeight="1">
      <c r="A104" s="982" t="s">
        <v>2315</v>
      </c>
      <c r="B104" s="983">
        <v>0</v>
      </c>
      <c r="C104" s="983" t="s">
        <v>2320</v>
      </c>
      <c r="D104" s="983" t="s">
        <v>260</v>
      </c>
      <c r="E104" s="984" t="s">
        <v>2321</v>
      </c>
      <c r="F104" s="985" t="s">
        <v>2322</v>
      </c>
      <c r="G104" s="986" t="s">
        <v>2323</v>
      </c>
      <c r="H104" s="1015">
        <v>5</v>
      </c>
      <c r="I104" s="942"/>
      <c r="J104" s="930"/>
      <c r="K104" s="930"/>
      <c r="L104" s="930"/>
      <c r="M104" s="930"/>
      <c r="N104" s="930"/>
      <c r="O104" s="930"/>
      <c r="P104" s="930"/>
      <c r="Q104" s="930"/>
      <c r="R104" s="930"/>
      <c r="S104" s="930"/>
      <c r="T104" s="930"/>
      <c r="U104" s="930"/>
    </row>
    <row r="105" spans="1:21" ht="15.75" customHeight="1">
      <c r="A105" s="938" t="s">
        <v>2324</v>
      </c>
      <c r="B105" s="938" t="s">
        <v>2325</v>
      </c>
      <c r="C105" s="938" t="s">
        <v>2326</v>
      </c>
      <c r="D105" s="938" t="s">
        <v>260</v>
      </c>
      <c r="E105" s="939" t="s">
        <v>2321</v>
      </c>
      <c r="F105" s="940">
        <v>55241</v>
      </c>
      <c r="G105" s="941" t="s">
        <v>2327</v>
      </c>
      <c r="H105" s="1011">
        <v>31</v>
      </c>
      <c r="I105" s="942"/>
      <c r="J105" s="930"/>
      <c r="K105" s="930"/>
      <c r="L105" s="930"/>
      <c r="M105" s="930"/>
      <c r="N105" s="930"/>
      <c r="O105" s="930"/>
      <c r="P105" s="930"/>
      <c r="Q105" s="930"/>
      <c r="R105" s="930"/>
      <c r="S105" s="930"/>
      <c r="T105" s="930"/>
      <c r="U105" s="930"/>
    </row>
    <row r="106" spans="1:21" ht="15.75" customHeight="1">
      <c r="A106" s="938" t="s">
        <v>2328</v>
      </c>
      <c r="B106" s="938" t="s">
        <v>2329</v>
      </c>
      <c r="C106" s="938" t="s">
        <v>2330</v>
      </c>
      <c r="D106" s="938" t="s">
        <v>2331</v>
      </c>
      <c r="E106" s="939" t="s">
        <v>280</v>
      </c>
      <c r="F106" s="940">
        <v>6432</v>
      </c>
      <c r="G106" s="941" t="s">
        <v>2332</v>
      </c>
      <c r="H106" s="1011">
        <v>1</v>
      </c>
      <c r="I106" s="942"/>
      <c r="J106" s="930"/>
      <c r="K106" s="930"/>
      <c r="L106" s="930"/>
      <c r="M106" s="930"/>
      <c r="N106" s="930"/>
      <c r="O106" s="930"/>
      <c r="P106" s="930"/>
      <c r="Q106" s="930"/>
      <c r="R106" s="930"/>
      <c r="S106" s="930"/>
      <c r="T106" s="930"/>
      <c r="U106" s="930"/>
    </row>
    <row r="107" spans="1:21" ht="15.75" customHeight="1">
      <c r="A107" s="938" t="s">
        <v>1993</v>
      </c>
      <c r="B107" s="938" t="s">
        <v>2333</v>
      </c>
      <c r="C107" s="938" t="s">
        <v>2334</v>
      </c>
      <c r="D107" s="938" t="s">
        <v>1994</v>
      </c>
      <c r="E107" s="939" t="s">
        <v>2335</v>
      </c>
      <c r="F107" s="940">
        <v>5587</v>
      </c>
      <c r="G107" s="941" t="s">
        <v>2336</v>
      </c>
      <c r="H107" s="1011">
        <v>1</v>
      </c>
      <c r="I107" s="942"/>
      <c r="J107" s="930"/>
      <c r="K107" s="930"/>
      <c r="L107" s="930"/>
      <c r="M107" s="930"/>
      <c r="N107" s="930"/>
      <c r="O107" s="930"/>
      <c r="P107" s="930"/>
      <c r="Q107" s="930"/>
      <c r="R107" s="930"/>
      <c r="S107" s="930"/>
      <c r="T107" s="930"/>
      <c r="U107" s="930"/>
    </row>
    <row r="108" spans="1:21" ht="15.75" customHeight="1">
      <c r="A108" s="978" t="s">
        <v>2337</v>
      </c>
      <c r="B108" s="979" t="s">
        <v>2338</v>
      </c>
      <c r="C108" s="979" t="s">
        <v>2339</v>
      </c>
      <c r="D108" s="979" t="s">
        <v>2340</v>
      </c>
      <c r="E108" s="980" t="s">
        <v>748</v>
      </c>
      <c r="F108" s="960" t="s">
        <v>2341</v>
      </c>
      <c r="G108" s="981" t="s">
        <v>2342</v>
      </c>
      <c r="H108" s="1014">
        <v>11</v>
      </c>
      <c r="I108" s="942"/>
      <c r="J108" s="930"/>
      <c r="K108" s="930"/>
      <c r="L108" s="930"/>
      <c r="M108" s="930"/>
      <c r="N108" s="930"/>
      <c r="O108" s="930"/>
      <c r="P108" s="930"/>
      <c r="Q108" s="930"/>
      <c r="R108" s="930"/>
      <c r="S108" s="930"/>
      <c r="T108" s="930"/>
      <c r="U108" s="930"/>
    </row>
    <row r="109" spans="1:21" ht="15.75" customHeight="1">
      <c r="A109" s="978" t="s">
        <v>2005</v>
      </c>
      <c r="B109" s="979" t="s">
        <v>2343</v>
      </c>
      <c r="C109" s="979" t="s">
        <v>2344</v>
      </c>
      <c r="D109" s="979" t="s">
        <v>2006</v>
      </c>
      <c r="E109" s="980" t="s">
        <v>2013</v>
      </c>
      <c r="F109" s="960" t="s">
        <v>2345</v>
      </c>
      <c r="G109" s="981" t="s">
        <v>2346</v>
      </c>
      <c r="H109" s="962">
        <v>1</v>
      </c>
      <c r="I109" s="942"/>
      <c r="J109" s="930"/>
      <c r="K109" s="930"/>
      <c r="L109" s="930"/>
      <c r="M109" s="930"/>
      <c r="N109" s="930"/>
      <c r="O109" s="930"/>
      <c r="P109" s="930"/>
      <c r="Q109" s="930"/>
      <c r="R109" s="930"/>
      <c r="S109" s="930"/>
      <c r="T109" s="930"/>
      <c r="U109" s="930"/>
    </row>
    <row r="110" spans="1:21" ht="15.75" customHeight="1">
      <c r="A110" s="978" t="s">
        <v>2224</v>
      </c>
      <c r="B110" s="979" t="s">
        <v>2347</v>
      </c>
      <c r="C110" s="979" t="s">
        <v>2348</v>
      </c>
      <c r="D110" s="979" t="s">
        <v>2227</v>
      </c>
      <c r="E110" s="980" t="s">
        <v>2349</v>
      </c>
      <c r="F110" s="960" t="s">
        <v>2350</v>
      </c>
      <c r="G110" s="981" t="s">
        <v>2351</v>
      </c>
      <c r="H110" s="1014">
        <v>3</v>
      </c>
      <c r="I110" s="942"/>
      <c r="J110" s="930"/>
      <c r="K110" s="930"/>
      <c r="L110" s="930"/>
      <c r="M110" s="930"/>
      <c r="N110" s="930"/>
      <c r="O110" s="930"/>
      <c r="P110" s="930"/>
      <c r="Q110" s="930"/>
      <c r="R110" s="930"/>
      <c r="S110" s="930"/>
      <c r="T110" s="930"/>
      <c r="U110" s="930"/>
    </row>
    <row r="111" spans="1:21" ht="15.75" customHeight="1">
      <c r="A111" s="938" t="s">
        <v>2352</v>
      </c>
      <c r="B111" s="938" t="s">
        <v>2353</v>
      </c>
      <c r="C111" s="938" t="s">
        <v>2354</v>
      </c>
      <c r="D111" s="938" t="s">
        <v>2355</v>
      </c>
      <c r="E111" s="939" t="s">
        <v>2356</v>
      </c>
      <c r="F111" s="940">
        <v>55998</v>
      </c>
      <c r="G111" s="941" t="s">
        <v>2357</v>
      </c>
      <c r="H111" s="1011">
        <v>3</v>
      </c>
      <c r="I111" s="942"/>
      <c r="J111" s="930"/>
      <c r="K111" s="930"/>
      <c r="L111" s="930"/>
      <c r="M111" s="930"/>
      <c r="N111" s="930"/>
      <c r="O111" s="930"/>
      <c r="P111" s="930"/>
      <c r="Q111" s="930"/>
      <c r="R111" s="930"/>
      <c r="S111" s="930"/>
      <c r="T111" s="930"/>
      <c r="U111" s="930"/>
    </row>
    <row r="112" spans="1:21" ht="15.75" customHeight="1">
      <c r="A112" s="938" t="s">
        <v>2358</v>
      </c>
      <c r="B112" s="938" t="s">
        <v>2359</v>
      </c>
      <c r="C112" s="938" t="s">
        <v>2360</v>
      </c>
      <c r="D112" s="938" t="s">
        <v>2361</v>
      </c>
      <c r="E112" s="939" t="s">
        <v>661</v>
      </c>
      <c r="F112" s="940">
        <v>29100</v>
      </c>
      <c r="G112" s="941" t="s">
        <v>2362</v>
      </c>
      <c r="H112" s="1011">
        <v>1</v>
      </c>
      <c r="I112" s="942"/>
      <c r="J112" s="930"/>
      <c r="K112" s="930"/>
      <c r="L112" s="930"/>
      <c r="M112" s="930"/>
      <c r="N112" s="930"/>
      <c r="O112" s="930"/>
      <c r="P112" s="930"/>
      <c r="Q112" s="930"/>
      <c r="R112" s="930"/>
      <c r="S112" s="930"/>
      <c r="T112" s="930"/>
      <c r="U112" s="930"/>
    </row>
    <row r="113" spans="1:21" ht="15.75" customHeight="1">
      <c r="A113" s="938" t="s">
        <v>2363</v>
      </c>
      <c r="B113" s="938" t="s">
        <v>2364</v>
      </c>
      <c r="C113" s="938" t="s">
        <v>2365</v>
      </c>
      <c r="D113" s="938" t="s">
        <v>2366</v>
      </c>
      <c r="E113" s="939" t="s">
        <v>661</v>
      </c>
      <c r="F113" s="940">
        <v>13380</v>
      </c>
      <c r="G113" s="941" t="s">
        <v>2367</v>
      </c>
      <c r="H113" s="1011">
        <v>6</v>
      </c>
      <c r="I113" s="942"/>
      <c r="J113" s="930"/>
      <c r="K113" s="930"/>
      <c r="L113" s="930"/>
      <c r="M113" s="930"/>
      <c r="N113" s="930"/>
      <c r="O113" s="930"/>
      <c r="P113" s="930"/>
      <c r="Q113" s="930"/>
      <c r="R113" s="930"/>
      <c r="S113" s="930"/>
      <c r="T113" s="930"/>
      <c r="U113" s="930"/>
    </row>
    <row r="114" spans="1:21" ht="15.75" customHeight="1">
      <c r="A114" s="938" t="s">
        <v>2368</v>
      </c>
      <c r="B114" s="938" t="s">
        <v>2369</v>
      </c>
      <c r="C114" s="938" t="s">
        <v>2370</v>
      </c>
      <c r="D114" s="938" t="s">
        <v>2371</v>
      </c>
      <c r="E114" s="939" t="s">
        <v>2372</v>
      </c>
      <c r="F114" s="940">
        <v>40597</v>
      </c>
      <c r="G114" s="941" t="s">
        <v>2373</v>
      </c>
      <c r="H114" s="1011">
        <v>10</v>
      </c>
      <c r="I114" s="942"/>
      <c r="J114" s="930"/>
      <c r="K114" s="930"/>
      <c r="L114" s="930"/>
      <c r="M114" s="930"/>
      <c r="N114" s="930"/>
      <c r="O114" s="930"/>
      <c r="P114" s="930"/>
      <c r="Q114" s="930"/>
      <c r="R114" s="930"/>
      <c r="S114" s="930"/>
      <c r="T114" s="930"/>
      <c r="U114" s="930"/>
    </row>
    <row r="115" spans="1:21" ht="15.75" customHeight="1">
      <c r="A115" s="978" t="s">
        <v>2315</v>
      </c>
      <c r="B115" s="979">
        <v>0</v>
      </c>
      <c r="C115" s="979" t="s">
        <v>2374</v>
      </c>
      <c r="D115" s="979" t="s">
        <v>2375</v>
      </c>
      <c r="E115" s="980" t="s">
        <v>159</v>
      </c>
      <c r="F115" s="960" t="s">
        <v>2376</v>
      </c>
      <c r="G115" s="981" t="s">
        <v>2377</v>
      </c>
      <c r="H115" s="1014">
        <v>30</v>
      </c>
      <c r="I115" s="942"/>
      <c r="J115" s="930"/>
      <c r="K115" s="930"/>
      <c r="L115" s="930"/>
      <c r="M115" s="930"/>
      <c r="N115" s="930"/>
      <c r="O115" s="930"/>
      <c r="P115" s="930"/>
      <c r="Q115" s="930"/>
      <c r="R115" s="930"/>
      <c r="S115" s="930"/>
      <c r="T115" s="930"/>
      <c r="U115" s="930"/>
    </row>
    <row r="116" spans="1:21" ht="15.75" customHeight="1">
      <c r="A116" s="938" t="s">
        <v>2378</v>
      </c>
      <c r="B116" s="938" t="s">
        <v>2379</v>
      </c>
      <c r="C116" s="938" t="s">
        <v>2380</v>
      </c>
      <c r="D116" s="938" t="s">
        <v>2157</v>
      </c>
      <c r="E116" s="939" t="s">
        <v>1405</v>
      </c>
      <c r="F116" s="940">
        <v>21707</v>
      </c>
      <c r="G116" s="941" t="s">
        <v>2381</v>
      </c>
      <c r="H116" s="1011">
        <v>2</v>
      </c>
      <c r="I116" s="942"/>
      <c r="J116" s="930"/>
      <c r="K116" s="930"/>
      <c r="L116" s="930"/>
      <c r="M116" s="930"/>
      <c r="N116" s="930"/>
      <c r="O116" s="930"/>
      <c r="P116" s="930"/>
      <c r="Q116" s="930"/>
      <c r="R116" s="930"/>
      <c r="S116" s="930"/>
      <c r="T116" s="930"/>
      <c r="U116" s="930"/>
    </row>
    <row r="117" spans="1:21" ht="15.75" customHeight="1">
      <c r="A117" s="978" t="s">
        <v>2251</v>
      </c>
      <c r="B117" s="979">
        <v>0</v>
      </c>
      <c r="C117" s="979" t="s">
        <v>2382</v>
      </c>
      <c r="D117" s="979" t="s">
        <v>2254</v>
      </c>
      <c r="E117" s="980" t="s">
        <v>2383</v>
      </c>
      <c r="F117" s="960" t="s">
        <v>2384</v>
      </c>
      <c r="G117" s="981" t="s">
        <v>2385</v>
      </c>
      <c r="H117" s="962">
        <v>2</v>
      </c>
      <c r="I117" s="942"/>
      <c r="J117" s="930"/>
      <c r="K117" s="930"/>
      <c r="L117" s="930"/>
      <c r="M117" s="930"/>
      <c r="N117" s="930"/>
      <c r="O117" s="930"/>
      <c r="P117" s="930"/>
      <c r="Q117" s="930"/>
      <c r="R117" s="930"/>
      <c r="S117" s="930"/>
      <c r="T117" s="930"/>
      <c r="U117" s="930"/>
    </row>
    <row r="118" spans="1:21" ht="15.75" customHeight="1">
      <c r="A118" s="982" t="s">
        <v>2315</v>
      </c>
      <c r="B118" s="983" t="s">
        <v>2386</v>
      </c>
      <c r="C118" s="983">
        <v>0</v>
      </c>
      <c r="D118" s="983" t="s">
        <v>260</v>
      </c>
      <c r="E118" s="984" t="s">
        <v>2387</v>
      </c>
      <c r="F118" s="985" t="s">
        <v>2388</v>
      </c>
      <c r="G118" s="986" t="s">
        <v>2389</v>
      </c>
      <c r="H118" s="987">
        <v>4</v>
      </c>
      <c r="I118" s="942"/>
      <c r="J118" s="930"/>
      <c r="K118" s="930"/>
      <c r="L118" s="930"/>
      <c r="M118" s="930"/>
      <c r="N118" s="930"/>
      <c r="O118" s="930"/>
      <c r="P118" s="930"/>
      <c r="Q118" s="930"/>
      <c r="R118" s="930"/>
      <c r="S118" s="930"/>
      <c r="T118" s="930"/>
      <c r="U118" s="930"/>
    </row>
    <row r="119" spans="1:21" ht="15.75" customHeight="1">
      <c r="A119" s="938" t="s">
        <v>2390</v>
      </c>
      <c r="B119" s="938" t="s">
        <v>2325</v>
      </c>
      <c r="C119" s="938" t="s">
        <v>2391</v>
      </c>
      <c r="D119" s="938" t="s">
        <v>2392</v>
      </c>
      <c r="E119" s="939" t="s">
        <v>230</v>
      </c>
      <c r="F119" s="940">
        <v>58907</v>
      </c>
      <c r="G119" s="941" t="s">
        <v>2393</v>
      </c>
      <c r="H119" s="1011">
        <v>6</v>
      </c>
      <c r="I119" s="942"/>
      <c r="J119" s="930"/>
      <c r="K119" s="930"/>
      <c r="L119" s="930"/>
      <c r="M119" s="930"/>
      <c r="N119" s="930"/>
      <c r="O119" s="930"/>
      <c r="P119" s="930"/>
      <c r="Q119" s="930"/>
      <c r="R119" s="930"/>
      <c r="S119" s="930"/>
      <c r="T119" s="930"/>
      <c r="U119" s="930"/>
    </row>
    <row r="120" spans="1:21" ht="15.75" customHeight="1">
      <c r="A120" s="938" t="s">
        <v>2394</v>
      </c>
      <c r="B120" s="938" t="s">
        <v>2325</v>
      </c>
      <c r="C120" s="938" t="s">
        <v>2395</v>
      </c>
      <c r="D120" s="938" t="s">
        <v>260</v>
      </c>
      <c r="E120" s="939" t="s">
        <v>245</v>
      </c>
      <c r="F120" s="940">
        <v>55415</v>
      </c>
      <c r="G120" s="941" t="s">
        <v>2396</v>
      </c>
      <c r="H120" s="1011">
        <v>3</v>
      </c>
      <c r="I120" s="942"/>
      <c r="J120" s="930"/>
      <c r="K120" s="930"/>
      <c r="L120" s="930"/>
      <c r="M120" s="930"/>
      <c r="N120" s="930"/>
      <c r="O120" s="930"/>
      <c r="P120" s="930"/>
      <c r="Q120" s="930"/>
      <c r="R120" s="930"/>
      <c r="S120" s="930"/>
      <c r="T120" s="930"/>
      <c r="U120" s="930"/>
    </row>
    <row r="121" spans="1:21" ht="15.75" customHeight="1">
      <c r="A121" s="978" t="s">
        <v>2394</v>
      </c>
      <c r="B121" s="979" t="s">
        <v>2397</v>
      </c>
      <c r="C121" s="979">
        <v>0</v>
      </c>
      <c r="D121" s="979" t="s">
        <v>2398</v>
      </c>
      <c r="E121" s="980" t="s">
        <v>2399</v>
      </c>
      <c r="F121" s="960" t="s">
        <v>2400</v>
      </c>
      <c r="G121" s="981" t="s">
        <v>2401</v>
      </c>
      <c r="H121" s="1014">
        <v>10</v>
      </c>
      <c r="I121" s="942"/>
      <c r="J121" s="930"/>
      <c r="K121" s="930"/>
      <c r="L121" s="930"/>
      <c r="M121" s="930"/>
      <c r="N121" s="930"/>
      <c r="O121" s="930"/>
      <c r="P121" s="930"/>
      <c r="Q121" s="930"/>
      <c r="R121" s="930"/>
      <c r="S121" s="930"/>
      <c r="T121" s="930"/>
      <c r="U121" s="930"/>
    </row>
    <row r="122" spans="1:21" ht="15.75" customHeight="1">
      <c r="A122" s="978" t="s">
        <v>2315</v>
      </c>
      <c r="B122" s="979">
        <v>0</v>
      </c>
      <c r="C122" s="979" t="s">
        <v>2402</v>
      </c>
      <c r="D122" s="979" t="s">
        <v>2403</v>
      </c>
      <c r="E122" s="980" t="s">
        <v>187</v>
      </c>
      <c r="F122" s="960" t="s">
        <v>2404</v>
      </c>
      <c r="G122" s="981" t="s">
        <v>2405</v>
      </c>
      <c r="H122" s="1014">
        <v>18</v>
      </c>
      <c r="I122" s="942"/>
      <c r="J122" s="930"/>
      <c r="K122" s="930"/>
      <c r="L122" s="930"/>
      <c r="M122" s="930"/>
      <c r="N122" s="930"/>
      <c r="O122" s="930"/>
      <c r="P122" s="930"/>
      <c r="Q122" s="930"/>
      <c r="R122" s="930"/>
      <c r="S122" s="930"/>
      <c r="T122" s="930"/>
      <c r="U122" s="930"/>
    </row>
    <row r="123" spans="1:21" ht="15.75" customHeight="1">
      <c r="A123" s="938" t="s">
        <v>2260</v>
      </c>
      <c r="B123" s="938" t="s">
        <v>2406</v>
      </c>
      <c r="C123" s="938" t="s">
        <v>2407</v>
      </c>
      <c r="D123" s="938" t="s">
        <v>2263</v>
      </c>
      <c r="E123" s="939" t="s">
        <v>2408</v>
      </c>
      <c r="F123" s="940">
        <v>62588</v>
      </c>
      <c r="G123" s="941" t="s">
        <v>2409</v>
      </c>
      <c r="H123" s="1011">
        <v>1</v>
      </c>
      <c r="I123" s="942"/>
      <c r="J123" s="930"/>
      <c r="K123" s="930"/>
      <c r="L123" s="930"/>
      <c r="M123" s="930"/>
      <c r="N123" s="930"/>
      <c r="O123" s="930"/>
      <c r="P123" s="930"/>
      <c r="Q123" s="930"/>
      <c r="R123" s="930"/>
      <c r="S123" s="930"/>
      <c r="T123" s="930"/>
      <c r="U123" s="930"/>
    </row>
    <row r="124" spans="1:21" ht="15.75" customHeight="1">
      <c r="A124" s="978" t="s">
        <v>2394</v>
      </c>
      <c r="B124" s="979" t="s">
        <v>2410</v>
      </c>
      <c r="C124" s="979">
        <v>0</v>
      </c>
      <c r="D124" s="979" t="s">
        <v>260</v>
      </c>
      <c r="E124" s="980" t="s">
        <v>155</v>
      </c>
      <c r="F124" s="960" t="s">
        <v>2411</v>
      </c>
      <c r="G124" s="981" t="s">
        <v>2412</v>
      </c>
      <c r="H124" s="962">
        <v>1</v>
      </c>
      <c r="I124" s="942"/>
      <c r="J124" s="930"/>
      <c r="K124" s="930"/>
      <c r="L124" s="930"/>
      <c r="M124" s="930"/>
      <c r="N124" s="930"/>
      <c r="O124" s="930"/>
      <c r="P124" s="930"/>
      <c r="Q124" s="930"/>
      <c r="R124" s="930"/>
      <c r="S124" s="930"/>
      <c r="T124" s="930"/>
      <c r="U124" s="930"/>
    </row>
    <row r="125" spans="1:21" ht="15.75" customHeight="1">
      <c r="A125" s="982" t="s">
        <v>2390</v>
      </c>
      <c r="B125" s="983">
        <v>0</v>
      </c>
      <c r="C125" s="983" t="s">
        <v>2413</v>
      </c>
      <c r="D125" s="983" t="s">
        <v>2392</v>
      </c>
      <c r="E125" s="984" t="s">
        <v>2414</v>
      </c>
      <c r="F125" s="985" t="s">
        <v>2415</v>
      </c>
      <c r="G125" s="986" t="s">
        <v>2416</v>
      </c>
      <c r="H125" s="987">
        <v>2</v>
      </c>
      <c r="I125" s="942"/>
      <c r="J125" s="930"/>
      <c r="K125" s="930"/>
      <c r="L125" s="930"/>
      <c r="M125" s="930"/>
      <c r="N125" s="930"/>
      <c r="O125" s="930"/>
      <c r="P125" s="930"/>
      <c r="Q125" s="930"/>
      <c r="R125" s="930"/>
      <c r="S125" s="930"/>
      <c r="T125" s="930"/>
      <c r="U125" s="930"/>
    </row>
    <row r="126" spans="1:21" ht="15.75" customHeight="1">
      <c r="A126" s="938" t="s">
        <v>2417</v>
      </c>
      <c r="B126" s="938" t="s">
        <v>2418</v>
      </c>
      <c r="C126" s="938" t="s">
        <v>2419</v>
      </c>
      <c r="D126" s="938" t="s">
        <v>2420</v>
      </c>
      <c r="E126" s="939" t="s">
        <v>748</v>
      </c>
      <c r="F126" s="940">
        <v>39690</v>
      </c>
      <c r="G126" s="941" t="s">
        <v>2421</v>
      </c>
      <c r="H126" s="1011">
        <v>5</v>
      </c>
      <c r="I126" s="942"/>
      <c r="J126" s="930"/>
      <c r="K126" s="930"/>
      <c r="L126" s="930"/>
      <c r="M126" s="930"/>
      <c r="N126" s="930"/>
      <c r="O126" s="930"/>
      <c r="P126" s="930"/>
      <c r="Q126" s="930"/>
      <c r="R126" s="930"/>
      <c r="S126" s="930"/>
      <c r="T126" s="930"/>
      <c r="U126" s="930"/>
    </row>
    <row r="127" spans="1:21" ht="15.75" customHeight="1">
      <c r="A127" s="938" t="s">
        <v>2417</v>
      </c>
      <c r="B127" s="938" t="s">
        <v>2422</v>
      </c>
      <c r="C127" s="938" t="s">
        <v>2423</v>
      </c>
      <c r="D127" s="938" t="s">
        <v>2420</v>
      </c>
      <c r="E127" s="939" t="s">
        <v>2424</v>
      </c>
      <c r="F127" s="940">
        <v>39730</v>
      </c>
      <c r="G127" s="941" t="s">
        <v>2425</v>
      </c>
      <c r="H127" s="1011">
        <v>1</v>
      </c>
      <c r="I127" s="942"/>
      <c r="J127" s="930"/>
      <c r="K127" s="930"/>
      <c r="L127" s="930"/>
      <c r="M127" s="930"/>
      <c r="N127" s="930"/>
      <c r="O127" s="930"/>
      <c r="P127" s="930"/>
      <c r="Q127" s="930"/>
      <c r="R127" s="930"/>
      <c r="S127" s="930"/>
      <c r="T127" s="930"/>
      <c r="U127" s="930"/>
    </row>
    <row r="128" spans="1:21" ht="15.75" customHeight="1">
      <c r="A128" s="978" t="s">
        <v>2294</v>
      </c>
      <c r="B128" s="979" t="s">
        <v>2426</v>
      </c>
      <c r="C128" s="979" t="s">
        <v>2427</v>
      </c>
      <c r="D128" s="979" t="s">
        <v>2428</v>
      </c>
      <c r="E128" s="980" t="s">
        <v>2298</v>
      </c>
      <c r="F128" s="960" t="s">
        <v>2429</v>
      </c>
      <c r="G128" s="981" t="s">
        <v>2430</v>
      </c>
      <c r="H128" s="1014">
        <v>6</v>
      </c>
      <c r="I128" s="942"/>
      <c r="J128" s="930"/>
      <c r="K128" s="930"/>
      <c r="L128" s="930"/>
      <c r="M128" s="930"/>
      <c r="N128" s="930"/>
      <c r="O128" s="930"/>
      <c r="P128" s="930"/>
      <c r="Q128" s="930"/>
      <c r="R128" s="930"/>
      <c r="S128" s="930"/>
      <c r="T128" s="930"/>
      <c r="U128" s="930"/>
    </row>
    <row r="129" spans="1:21" ht="15.75" customHeight="1">
      <c r="A129" s="938" t="s">
        <v>2431</v>
      </c>
      <c r="B129" s="938" t="s">
        <v>2432</v>
      </c>
      <c r="C129" s="938" t="s">
        <v>2433</v>
      </c>
      <c r="D129" s="938" t="s">
        <v>2434</v>
      </c>
      <c r="E129" s="939" t="s">
        <v>155</v>
      </c>
      <c r="F129" s="940">
        <v>35770</v>
      </c>
      <c r="G129" s="941" t="s">
        <v>2435</v>
      </c>
      <c r="H129" s="1011">
        <v>1</v>
      </c>
      <c r="I129" s="942"/>
      <c r="J129" s="930"/>
      <c r="K129" s="930"/>
      <c r="L129" s="930"/>
      <c r="M129" s="930"/>
      <c r="N129" s="930"/>
      <c r="O129" s="930"/>
      <c r="P129" s="930"/>
      <c r="Q129" s="930"/>
      <c r="R129" s="930"/>
      <c r="S129" s="930"/>
      <c r="T129" s="930"/>
      <c r="U129" s="930"/>
    </row>
    <row r="130" spans="1:21" ht="15.75" customHeight="1">
      <c r="A130" s="938" t="s">
        <v>1980</v>
      </c>
      <c r="B130" s="938" t="s">
        <v>2436</v>
      </c>
      <c r="C130" s="938" t="s">
        <v>2437</v>
      </c>
      <c r="D130" s="938" t="s">
        <v>2438</v>
      </c>
      <c r="E130" s="939" t="s">
        <v>1565</v>
      </c>
      <c r="F130" s="940">
        <v>19208</v>
      </c>
      <c r="G130" s="941" t="s">
        <v>2439</v>
      </c>
      <c r="H130" s="1011">
        <v>2</v>
      </c>
      <c r="I130" s="942"/>
      <c r="J130" s="930"/>
      <c r="K130" s="930"/>
      <c r="L130" s="930"/>
      <c r="M130" s="930"/>
      <c r="N130" s="930"/>
      <c r="O130" s="930"/>
      <c r="P130" s="930"/>
      <c r="Q130" s="930"/>
      <c r="R130" s="930"/>
      <c r="S130" s="930"/>
      <c r="T130" s="930"/>
      <c r="U130" s="930"/>
    </row>
    <row r="131" spans="1:21" ht="15.75" customHeight="1">
      <c r="A131" s="938" t="s">
        <v>2440</v>
      </c>
      <c r="B131" s="938" t="s">
        <v>2441</v>
      </c>
      <c r="C131" s="938" t="s">
        <v>2442</v>
      </c>
      <c r="D131" s="938" t="s">
        <v>2443</v>
      </c>
      <c r="E131" s="939" t="s">
        <v>1405</v>
      </c>
      <c r="F131" s="940">
        <v>15219</v>
      </c>
      <c r="G131" s="941" t="s">
        <v>2444</v>
      </c>
      <c r="H131" s="1011">
        <v>8</v>
      </c>
      <c r="I131" s="942"/>
      <c r="J131" s="930"/>
      <c r="K131" s="930"/>
      <c r="L131" s="930"/>
      <c r="M131" s="930"/>
      <c r="N131" s="930"/>
      <c r="O131" s="930"/>
      <c r="P131" s="930"/>
      <c r="Q131" s="930"/>
      <c r="R131" s="930"/>
      <c r="S131" s="930"/>
      <c r="T131" s="930"/>
      <c r="U131" s="930"/>
    </row>
    <row r="132" spans="1:21" ht="15.75" customHeight="1">
      <c r="A132" s="978" t="s">
        <v>2445</v>
      </c>
      <c r="B132" s="979" t="s">
        <v>2446</v>
      </c>
      <c r="C132" s="979" t="s">
        <v>2446</v>
      </c>
      <c r="D132" s="979" t="s">
        <v>2447</v>
      </c>
      <c r="E132" s="980" t="s">
        <v>2278</v>
      </c>
      <c r="F132" s="960" t="s">
        <v>2448</v>
      </c>
      <c r="G132" s="981" t="s">
        <v>2449</v>
      </c>
      <c r="H132" s="962">
        <v>1</v>
      </c>
      <c r="I132" s="942"/>
      <c r="J132" s="930"/>
      <c r="K132" s="930"/>
      <c r="L132" s="930"/>
      <c r="M132" s="930"/>
      <c r="N132" s="930"/>
      <c r="O132" s="930"/>
      <c r="P132" s="930"/>
      <c r="Q132" s="930"/>
      <c r="R132" s="930"/>
      <c r="S132" s="930"/>
      <c r="T132" s="930"/>
      <c r="U132" s="930"/>
    </row>
    <row r="133" spans="1:21" ht="15.75" customHeight="1">
      <c r="A133" s="938" t="s">
        <v>1942</v>
      </c>
      <c r="B133" s="938" t="s">
        <v>2450</v>
      </c>
      <c r="C133" s="938" t="s">
        <v>2451</v>
      </c>
      <c r="D133" s="938" t="s">
        <v>2452</v>
      </c>
      <c r="E133" s="939" t="s">
        <v>2013</v>
      </c>
      <c r="F133" s="940">
        <v>37760</v>
      </c>
      <c r="G133" s="941" t="s">
        <v>2453</v>
      </c>
      <c r="H133" s="1011">
        <v>1</v>
      </c>
      <c r="I133" s="942"/>
      <c r="J133" s="930"/>
      <c r="K133" s="930"/>
      <c r="L133" s="930"/>
      <c r="M133" s="930"/>
      <c r="N133" s="930"/>
      <c r="O133" s="930"/>
      <c r="P133" s="930"/>
      <c r="Q133" s="930"/>
      <c r="R133" s="930"/>
      <c r="S133" s="930"/>
      <c r="T133" s="930"/>
      <c r="U133" s="930"/>
    </row>
    <row r="134" spans="1:21" ht="15.75" customHeight="1">
      <c r="A134" s="938" t="s">
        <v>1942</v>
      </c>
      <c r="B134" s="938" t="s">
        <v>2454</v>
      </c>
      <c r="C134" s="938" t="s">
        <v>2455</v>
      </c>
      <c r="D134" s="938" t="s">
        <v>1945</v>
      </c>
      <c r="E134" s="939" t="s">
        <v>2456</v>
      </c>
      <c r="F134" s="940">
        <v>37662</v>
      </c>
      <c r="G134" s="941" t="s">
        <v>2457</v>
      </c>
      <c r="H134" s="1011">
        <v>5</v>
      </c>
      <c r="I134" s="942"/>
      <c r="J134" s="930"/>
      <c r="K134" s="930"/>
      <c r="L134" s="930"/>
      <c r="M134" s="930"/>
      <c r="N134" s="930"/>
      <c r="O134" s="930"/>
      <c r="P134" s="930"/>
      <c r="Q134" s="930"/>
      <c r="R134" s="930"/>
      <c r="S134" s="930"/>
      <c r="T134" s="930"/>
      <c r="U134" s="930"/>
    </row>
    <row r="135" spans="1:21" ht="15.75" customHeight="1">
      <c r="A135" s="938" t="s">
        <v>1942</v>
      </c>
      <c r="B135" s="938" t="s">
        <v>2458</v>
      </c>
      <c r="C135" s="938" t="s">
        <v>2459</v>
      </c>
      <c r="D135" s="938" t="s">
        <v>2452</v>
      </c>
      <c r="E135" s="939" t="s">
        <v>2460</v>
      </c>
      <c r="F135" s="940">
        <v>37768</v>
      </c>
      <c r="G135" s="941" t="s">
        <v>2461</v>
      </c>
      <c r="H135" s="1011">
        <v>2</v>
      </c>
      <c r="I135" s="942"/>
      <c r="J135" s="930"/>
      <c r="K135" s="930"/>
      <c r="L135" s="930"/>
      <c r="M135" s="930"/>
      <c r="N135" s="930"/>
      <c r="O135" s="930"/>
      <c r="P135" s="930"/>
      <c r="Q135" s="930"/>
      <c r="R135" s="930"/>
      <c r="S135" s="930"/>
      <c r="T135" s="930"/>
      <c r="U135" s="930"/>
    </row>
    <row r="136" spans="1:21" ht="15.75" customHeight="1">
      <c r="A136" s="938" t="s">
        <v>2462</v>
      </c>
      <c r="B136" s="938" t="s">
        <v>2463</v>
      </c>
      <c r="C136" s="938" t="s">
        <v>2464</v>
      </c>
      <c r="D136" s="938" t="s">
        <v>2465</v>
      </c>
      <c r="E136" s="939" t="s">
        <v>2466</v>
      </c>
      <c r="F136" s="940">
        <v>19018</v>
      </c>
      <c r="G136" s="941" t="s">
        <v>2467</v>
      </c>
      <c r="H136" s="1011">
        <v>1</v>
      </c>
      <c r="I136" s="942"/>
      <c r="J136" s="930"/>
      <c r="K136" s="930"/>
      <c r="L136" s="930"/>
      <c r="M136" s="930"/>
      <c r="N136" s="930"/>
      <c r="O136" s="930"/>
      <c r="P136" s="930"/>
      <c r="Q136" s="930"/>
      <c r="R136" s="930"/>
      <c r="S136" s="930"/>
      <c r="T136" s="930"/>
      <c r="U136" s="930"/>
    </row>
    <row r="137" spans="1:21" ht="15.75" customHeight="1">
      <c r="A137" s="938" t="s">
        <v>1942</v>
      </c>
      <c r="B137" s="938" t="s">
        <v>2468</v>
      </c>
      <c r="C137" s="938" t="s">
        <v>2469</v>
      </c>
      <c r="D137" s="938" t="s">
        <v>1945</v>
      </c>
      <c r="E137" s="939" t="s">
        <v>2470</v>
      </c>
      <c r="F137" s="940">
        <v>37676</v>
      </c>
      <c r="G137" s="941" t="s">
        <v>2471</v>
      </c>
      <c r="H137" s="1011">
        <v>3</v>
      </c>
      <c r="I137" s="942"/>
      <c r="J137" s="930"/>
      <c r="K137" s="930"/>
      <c r="L137" s="930"/>
      <c r="M137" s="930"/>
      <c r="N137" s="930"/>
      <c r="O137" s="930"/>
      <c r="P137" s="930"/>
      <c r="Q137" s="930"/>
      <c r="R137" s="930"/>
      <c r="S137" s="930"/>
      <c r="T137" s="930"/>
      <c r="U137" s="930"/>
    </row>
    <row r="138" spans="1:21" ht="15.75" customHeight="1">
      <c r="A138" s="938" t="s">
        <v>2005</v>
      </c>
      <c r="B138" s="938" t="s">
        <v>2472</v>
      </c>
      <c r="C138" s="938" t="s">
        <v>2473</v>
      </c>
      <c r="D138" s="938" t="s">
        <v>2474</v>
      </c>
      <c r="E138" s="939" t="s">
        <v>2475</v>
      </c>
      <c r="F138" s="940">
        <v>37151</v>
      </c>
      <c r="G138" s="941" t="s">
        <v>2476</v>
      </c>
      <c r="H138" s="1011">
        <v>1</v>
      </c>
      <c r="I138" s="942"/>
      <c r="J138" s="930"/>
      <c r="K138" s="930"/>
      <c r="L138" s="930"/>
      <c r="M138" s="930"/>
      <c r="N138" s="930"/>
      <c r="O138" s="930"/>
      <c r="P138" s="930"/>
      <c r="Q138" s="930"/>
      <c r="R138" s="930"/>
      <c r="S138" s="930"/>
      <c r="T138" s="930"/>
      <c r="U138" s="930"/>
    </row>
    <row r="139" spans="1:21" ht="15.75" customHeight="1">
      <c r="A139" s="938" t="s">
        <v>2477</v>
      </c>
      <c r="B139" s="938" t="s">
        <v>2478</v>
      </c>
      <c r="C139" s="938" t="s">
        <v>2479</v>
      </c>
      <c r="D139" s="938" t="s">
        <v>2480</v>
      </c>
      <c r="E139" s="939" t="s">
        <v>2481</v>
      </c>
      <c r="F139" s="940">
        <v>48200</v>
      </c>
      <c r="G139" s="941" t="s">
        <v>2482</v>
      </c>
      <c r="H139" s="1011">
        <v>2</v>
      </c>
      <c r="I139" s="942"/>
      <c r="J139" s="930"/>
      <c r="K139" s="930"/>
      <c r="L139" s="930"/>
      <c r="M139" s="930"/>
      <c r="N139" s="930"/>
      <c r="O139" s="930"/>
      <c r="P139" s="930"/>
      <c r="Q139" s="930"/>
      <c r="R139" s="930"/>
      <c r="S139" s="930"/>
      <c r="T139" s="930"/>
      <c r="U139" s="930"/>
    </row>
    <row r="140" spans="1:21" ht="15.75" customHeight="1">
      <c r="A140" s="938" t="s">
        <v>2483</v>
      </c>
      <c r="B140" s="938" t="s">
        <v>2484</v>
      </c>
      <c r="C140" s="938" t="s">
        <v>2485</v>
      </c>
      <c r="D140" s="938" t="s">
        <v>2486</v>
      </c>
      <c r="E140" s="939" t="s">
        <v>2487</v>
      </c>
      <c r="F140" s="940">
        <v>54582</v>
      </c>
      <c r="G140" s="941" t="s">
        <v>2488</v>
      </c>
      <c r="H140" s="1011">
        <v>1</v>
      </c>
      <c r="I140" s="942"/>
      <c r="J140" s="930"/>
      <c r="K140" s="930"/>
      <c r="L140" s="930"/>
      <c r="M140" s="930"/>
      <c r="N140" s="930"/>
      <c r="O140" s="930"/>
      <c r="P140" s="930"/>
      <c r="Q140" s="930"/>
      <c r="R140" s="930"/>
      <c r="S140" s="930"/>
      <c r="T140" s="930"/>
      <c r="U140" s="930"/>
    </row>
    <row r="141" spans="1:21" ht="15.75" customHeight="1">
      <c r="A141" s="938" t="s">
        <v>2083</v>
      </c>
      <c r="B141" s="938" t="s">
        <v>2489</v>
      </c>
      <c r="C141" s="938" t="s">
        <v>2490</v>
      </c>
      <c r="D141" s="938" t="s">
        <v>2084</v>
      </c>
      <c r="E141" s="939" t="s">
        <v>2133</v>
      </c>
      <c r="F141" s="940">
        <v>46671</v>
      </c>
      <c r="G141" s="941" t="s">
        <v>2491</v>
      </c>
      <c r="H141" s="1011">
        <v>4</v>
      </c>
      <c r="I141" s="942"/>
      <c r="J141" s="930"/>
      <c r="K141" s="930"/>
      <c r="L141" s="930"/>
      <c r="M141" s="930"/>
      <c r="N141" s="930"/>
      <c r="O141" s="930"/>
      <c r="P141" s="930"/>
      <c r="Q141" s="930"/>
      <c r="R141" s="930"/>
      <c r="S141" s="930"/>
      <c r="T141" s="930"/>
      <c r="U141" s="930"/>
    </row>
    <row r="142" spans="1:21" ht="15.75" customHeight="1">
      <c r="A142" s="978" t="s">
        <v>2492</v>
      </c>
      <c r="B142" s="979" t="s">
        <v>2493</v>
      </c>
      <c r="C142" s="979" t="s">
        <v>2493</v>
      </c>
      <c r="D142" s="979" t="s">
        <v>2494</v>
      </c>
      <c r="E142" s="980" t="s">
        <v>2495</v>
      </c>
      <c r="F142" s="960" t="s">
        <v>2496</v>
      </c>
      <c r="G142" s="981" t="s">
        <v>2497</v>
      </c>
      <c r="H142" s="1011">
        <v>8</v>
      </c>
      <c r="I142" s="942"/>
      <c r="J142" s="930"/>
      <c r="K142" s="930"/>
      <c r="L142" s="930"/>
      <c r="M142" s="930"/>
      <c r="N142" s="930"/>
      <c r="O142" s="930"/>
      <c r="P142" s="930"/>
      <c r="Q142" s="930"/>
      <c r="R142" s="930"/>
      <c r="S142" s="930"/>
      <c r="T142" s="930"/>
      <c r="U142" s="930"/>
    </row>
    <row r="143" spans="1:21" ht="15.75" customHeight="1">
      <c r="A143" s="938" t="s">
        <v>2498</v>
      </c>
      <c r="B143" s="938" t="s">
        <v>2499</v>
      </c>
      <c r="C143" s="938" t="s">
        <v>2500</v>
      </c>
      <c r="D143" s="938" t="s">
        <v>2501</v>
      </c>
      <c r="E143" s="939" t="s">
        <v>2487</v>
      </c>
      <c r="F143" s="940">
        <v>51622</v>
      </c>
      <c r="G143" s="941" t="s">
        <v>2502</v>
      </c>
      <c r="H143" s="1011">
        <v>2</v>
      </c>
      <c r="I143" s="942"/>
      <c r="J143" s="930"/>
      <c r="K143" s="930"/>
      <c r="L143" s="930"/>
      <c r="M143" s="930"/>
      <c r="N143" s="930"/>
      <c r="O143" s="930"/>
      <c r="P143" s="930"/>
      <c r="Q143" s="930"/>
      <c r="R143" s="930"/>
      <c r="S143" s="930"/>
      <c r="T143" s="930"/>
      <c r="U143" s="930"/>
    </row>
    <row r="144" spans="1:21" ht="15.75" customHeight="1">
      <c r="A144" s="938" t="s">
        <v>2294</v>
      </c>
      <c r="B144" s="938" t="s">
        <v>2503</v>
      </c>
      <c r="C144" s="938" t="s">
        <v>2504</v>
      </c>
      <c r="D144" s="938" t="s">
        <v>2505</v>
      </c>
      <c r="E144" s="939" t="s">
        <v>2506</v>
      </c>
      <c r="F144" s="940">
        <v>30384</v>
      </c>
      <c r="G144" s="941" t="s">
        <v>2507</v>
      </c>
      <c r="H144" s="1011">
        <v>1</v>
      </c>
      <c r="I144" s="942"/>
      <c r="J144" s="930"/>
      <c r="K144" s="930"/>
      <c r="L144" s="930"/>
      <c r="M144" s="930"/>
      <c r="N144" s="930"/>
      <c r="O144" s="930"/>
      <c r="P144" s="930"/>
      <c r="Q144" s="930"/>
      <c r="R144" s="930"/>
      <c r="S144" s="930"/>
      <c r="T144" s="930"/>
      <c r="U144" s="930"/>
    </row>
    <row r="145" spans="1:21" ht="15.75" customHeight="1">
      <c r="A145" s="978" t="s">
        <v>2328</v>
      </c>
      <c r="B145" s="979" t="s">
        <v>2508</v>
      </c>
      <c r="C145" s="979" t="s">
        <v>2509</v>
      </c>
      <c r="D145" s="979" t="s">
        <v>2510</v>
      </c>
      <c r="E145" s="980" t="s">
        <v>2511</v>
      </c>
      <c r="F145" s="960" t="s">
        <v>2512</v>
      </c>
      <c r="G145" s="981" t="s">
        <v>2513</v>
      </c>
      <c r="H145" s="962">
        <v>1</v>
      </c>
      <c r="I145" s="942"/>
      <c r="J145" s="930"/>
      <c r="K145" s="930"/>
      <c r="L145" s="930"/>
      <c r="M145" s="930"/>
      <c r="N145" s="930"/>
      <c r="O145" s="930"/>
      <c r="P145" s="930"/>
      <c r="Q145" s="930"/>
      <c r="R145" s="930"/>
      <c r="S145" s="930"/>
      <c r="T145" s="930"/>
      <c r="U145" s="930"/>
    </row>
    <row r="146" spans="1:21" ht="15.75" customHeight="1">
      <c r="A146" s="938" t="s">
        <v>2514</v>
      </c>
      <c r="B146" s="938" t="s">
        <v>2515</v>
      </c>
      <c r="C146" s="938" t="s">
        <v>2516</v>
      </c>
      <c r="D146" s="938" t="s">
        <v>2517</v>
      </c>
      <c r="E146" s="939" t="s">
        <v>2518</v>
      </c>
      <c r="F146" s="940">
        <v>66220</v>
      </c>
      <c r="G146" s="941" t="s">
        <v>2519</v>
      </c>
      <c r="H146" s="1011">
        <v>2</v>
      </c>
      <c r="I146" s="942"/>
      <c r="J146" s="930"/>
      <c r="K146" s="930"/>
      <c r="L146" s="930"/>
      <c r="M146" s="930"/>
      <c r="N146" s="930"/>
      <c r="O146" s="930"/>
      <c r="P146" s="930"/>
      <c r="Q146" s="930"/>
      <c r="R146" s="930"/>
      <c r="S146" s="930"/>
      <c r="T146" s="930"/>
      <c r="U146" s="930"/>
    </row>
    <row r="147" spans="1:21" ht="15.75" customHeight="1">
      <c r="A147" s="938" t="s">
        <v>2520</v>
      </c>
      <c r="B147" s="938" t="s">
        <v>2521</v>
      </c>
      <c r="C147" s="938" t="s">
        <v>2522</v>
      </c>
      <c r="D147" s="938" t="s">
        <v>2366</v>
      </c>
      <c r="E147" s="939" t="s">
        <v>661</v>
      </c>
      <c r="F147" s="940">
        <v>14625</v>
      </c>
      <c r="G147" s="941" t="s">
        <v>2523</v>
      </c>
      <c r="H147" s="1011">
        <v>3</v>
      </c>
      <c r="I147" s="942"/>
      <c r="J147" s="930"/>
      <c r="K147" s="930"/>
      <c r="L147" s="930"/>
      <c r="M147" s="930"/>
      <c r="N147" s="930"/>
      <c r="O147" s="930"/>
      <c r="P147" s="930"/>
      <c r="Q147" s="930"/>
      <c r="R147" s="930"/>
      <c r="S147" s="930"/>
      <c r="T147" s="930"/>
      <c r="U147" s="930"/>
    </row>
    <row r="148" spans="1:21" ht="15.75" customHeight="1">
      <c r="A148" s="938" t="s">
        <v>2524</v>
      </c>
      <c r="B148" s="938" t="s">
        <v>2525</v>
      </c>
      <c r="C148" s="938" t="s">
        <v>2526</v>
      </c>
      <c r="D148" s="938" t="s">
        <v>2527</v>
      </c>
      <c r="E148" s="939" t="s">
        <v>661</v>
      </c>
      <c r="F148" s="940">
        <v>14505</v>
      </c>
      <c r="G148" s="941" t="s">
        <v>2528</v>
      </c>
      <c r="H148" s="1011">
        <v>5</v>
      </c>
      <c r="I148" s="942"/>
      <c r="J148" s="930"/>
      <c r="K148" s="930"/>
      <c r="L148" s="930"/>
      <c r="M148" s="930"/>
      <c r="N148" s="930"/>
      <c r="O148" s="930"/>
      <c r="P148" s="930"/>
      <c r="Q148" s="930"/>
      <c r="R148" s="930"/>
      <c r="S148" s="930"/>
      <c r="T148" s="930"/>
      <c r="U148" s="930"/>
    </row>
    <row r="149" spans="1:21" ht="15.75" customHeight="1">
      <c r="A149" s="938" t="s">
        <v>2529</v>
      </c>
      <c r="B149" s="938" t="s">
        <v>2530</v>
      </c>
      <c r="C149" s="938" t="s">
        <v>2531</v>
      </c>
      <c r="D149" s="938" t="s">
        <v>2532</v>
      </c>
      <c r="E149" s="939" t="s">
        <v>2533</v>
      </c>
      <c r="F149" s="940">
        <v>2303</v>
      </c>
      <c r="G149" s="941" t="s">
        <v>2534</v>
      </c>
      <c r="H149" s="1011">
        <v>1</v>
      </c>
      <c r="I149" s="942"/>
      <c r="J149" s="930"/>
      <c r="K149" s="930"/>
      <c r="L149" s="930"/>
      <c r="M149" s="930"/>
      <c r="N149" s="930"/>
      <c r="O149" s="930"/>
      <c r="P149" s="930"/>
      <c r="Q149" s="930"/>
      <c r="R149" s="930"/>
      <c r="S149" s="930"/>
      <c r="T149" s="930"/>
      <c r="U149" s="930"/>
    </row>
    <row r="150" spans="1:21" ht="15.75" customHeight="1">
      <c r="A150" s="978" t="s">
        <v>2535</v>
      </c>
      <c r="B150" s="979" t="s">
        <v>2536</v>
      </c>
      <c r="C150" s="979">
        <v>0</v>
      </c>
      <c r="D150" s="979" t="s">
        <v>2447</v>
      </c>
      <c r="E150" s="980" t="s">
        <v>1405</v>
      </c>
      <c r="F150" s="960" t="s">
        <v>2537</v>
      </c>
      <c r="G150" s="981" t="s">
        <v>2538</v>
      </c>
      <c r="H150" s="962">
        <v>1</v>
      </c>
      <c r="I150" s="942"/>
      <c r="J150" s="930"/>
      <c r="K150" s="930"/>
      <c r="L150" s="930"/>
      <c r="M150" s="930"/>
      <c r="N150" s="930"/>
      <c r="O150" s="930"/>
      <c r="P150" s="930"/>
      <c r="Q150" s="930"/>
      <c r="R150" s="930"/>
      <c r="S150" s="930"/>
      <c r="T150" s="930"/>
      <c r="U150" s="930"/>
    </row>
    <row r="151" spans="1:21" ht="15.75" customHeight="1">
      <c r="A151" s="938" t="s">
        <v>2142</v>
      </c>
      <c r="B151" s="938" t="s">
        <v>2539</v>
      </c>
      <c r="C151" s="938" t="s">
        <v>2540</v>
      </c>
      <c r="D151" s="938" t="s">
        <v>2145</v>
      </c>
      <c r="E151" s="939" t="s">
        <v>2541</v>
      </c>
      <c r="F151" s="940">
        <v>28942</v>
      </c>
      <c r="G151" s="941" t="s">
        <v>2542</v>
      </c>
      <c r="H151" s="1011">
        <v>4</v>
      </c>
      <c r="I151" s="942"/>
      <c r="J151" s="930"/>
      <c r="K151" s="930"/>
      <c r="L151" s="930"/>
      <c r="M151" s="930"/>
      <c r="N151" s="930"/>
      <c r="O151" s="930"/>
      <c r="P151" s="930"/>
      <c r="Q151" s="930"/>
      <c r="R151" s="930"/>
      <c r="S151" s="930"/>
      <c r="T151" s="930"/>
      <c r="U151" s="930"/>
    </row>
    <row r="152" spans="1:21" ht="15.75" customHeight="1">
      <c r="A152" s="938" t="s">
        <v>1993</v>
      </c>
      <c r="B152" s="938" t="s">
        <v>2543</v>
      </c>
      <c r="C152" s="938" t="s">
        <v>2544</v>
      </c>
      <c r="D152" s="938" t="s">
        <v>1994</v>
      </c>
      <c r="E152" s="939" t="s">
        <v>2545</v>
      </c>
      <c r="F152" s="940">
        <v>7588</v>
      </c>
      <c r="G152" s="941" t="s">
        <v>2546</v>
      </c>
      <c r="H152" s="1011">
        <v>4</v>
      </c>
      <c r="I152" s="942"/>
      <c r="J152" s="930"/>
      <c r="K152" s="930"/>
      <c r="L152" s="930"/>
      <c r="M152" s="930"/>
      <c r="N152" s="930"/>
      <c r="O152" s="930"/>
      <c r="P152" s="930"/>
      <c r="Q152" s="930"/>
      <c r="R152" s="930"/>
      <c r="S152" s="930"/>
      <c r="T152" s="930"/>
      <c r="U152" s="930"/>
    </row>
    <row r="153" spans="1:21" ht="15.75" customHeight="1">
      <c r="A153" s="988"/>
      <c r="B153" s="988"/>
      <c r="C153" s="988"/>
      <c r="D153" s="988"/>
      <c r="E153" s="988"/>
      <c r="F153" s="989"/>
      <c r="G153" s="988"/>
      <c r="H153" s="1016"/>
      <c r="I153" s="990"/>
      <c r="J153" s="930"/>
      <c r="K153" s="930"/>
      <c r="L153" s="930"/>
      <c r="M153" s="930"/>
      <c r="N153" s="930"/>
      <c r="O153" s="930"/>
      <c r="P153" s="930"/>
      <c r="Q153" s="930"/>
      <c r="R153" s="930"/>
      <c r="S153" s="930"/>
      <c r="T153" s="930"/>
      <c r="U153" s="930"/>
    </row>
    <row r="154" spans="1:21" ht="15.75" customHeight="1">
      <c r="A154" s="932"/>
      <c r="B154" s="991"/>
      <c r="C154" s="932"/>
      <c r="D154" s="932"/>
      <c r="E154" s="991"/>
      <c r="F154" s="989"/>
      <c r="G154" s="932"/>
      <c r="H154" s="1016"/>
      <c r="I154" s="990"/>
      <c r="J154" s="930"/>
      <c r="K154" s="930"/>
      <c r="L154" s="930"/>
      <c r="M154" s="930"/>
      <c r="N154" s="930"/>
      <c r="O154" s="930"/>
      <c r="P154" s="930"/>
      <c r="Q154" s="930"/>
      <c r="R154" s="930"/>
      <c r="S154" s="930"/>
      <c r="T154" s="930"/>
      <c r="U154" s="930"/>
    </row>
    <row r="155" spans="1:21" ht="15.75" customHeight="1">
      <c r="A155" s="932"/>
      <c r="B155" s="991"/>
      <c r="C155" s="932"/>
      <c r="D155" s="932"/>
      <c r="E155" s="991"/>
      <c r="F155" s="989"/>
      <c r="G155" s="932"/>
      <c r="H155" s="1016"/>
      <c r="I155" s="990"/>
      <c r="J155" s="930"/>
      <c r="K155" s="930"/>
      <c r="L155" s="930"/>
      <c r="M155" s="930"/>
      <c r="N155" s="930"/>
      <c r="O155" s="930"/>
      <c r="P155" s="930"/>
      <c r="Q155" s="930"/>
      <c r="R155" s="930"/>
      <c r="S155" s="930"/>
      <c r="T155" s="930"/>
      <c r="U155" s="930"/>
    </row>
    <row r="156" spans="1:21" ht="15.75" customHeight="1">
      <c r="A156" s="932"/>
      <c r="B156" s="991"/>
      <c r="C156" s="932"/>
      <c r="D156" s="932"/>
      <c r="E156" s="991"/>
      <c r="F156" s="989"/>
      <c r="G156" s="932"/>
      <c r="H156" s="1016"/>
      <c r="I156" s="990"/>
      <c r="J156" s="930"/>
      <c r="K156" s="930"/>
      <c r="L156" s="930"/>
      <c r="M156" s="930"/>
      <c r="N156" s="930"/>
      <c r="O156" s="930"/>
      <c r="P156" s="930"/>
      <c r="Q156" s="930"/>
      <c r="R156" s="930"/>
      <c r="S156" s="930"/>
      <c r="T156" s="930"/>
      <c r="U156" s="930"/>
    </row>
    <row r="157" spans="1:21" ht="15.75" customHeight="1">
      <c r="A157" s="932"/>
      <c r="B157" s="991"/>
      <c r="C157" s="932"/>
      <c r="D157" s="932"/>
      <c r="E157" s="991"/>
      <c r="F157" s="989"/>
      <c r="G157" s="932"/>
      <c r="H157" s="1016"/>
      <c r="I157" s="990"/>
      <c r="J157" s="930"/>
      <c r="K157" s="930"/>
      <c r="L157" s="930"/>
      <c r="M157" s="930"/>
      <c r="N157" s="930"/>
      <c r="O157" s="930"/>
      <c r="P157" s="930"/>
      <c r="Q157" s="930"/>
      <c r="R157" s="930"/>
      <c r="S157" s="930"/>
      <c r="T157" s="930"/>
      <c r="U157" s="930"/>
    </row>
    <row r="158" spans="1:21" ht="15.75" customHeight="1">
      <c r="A158" s="932"/>
      <c r="B158" s="991"/>
      <c r="C158" s="932"/>
      <c r="D158" s="932"/>
      <c r="E158" s="991"/>
      <c r="F158" s="989"/>
      <c r="G158" s="932"/>
      <c r="H158" s="1016"/>
      <c r="I158" s="990"/>
      <c r="J158" s="930"/>
      <c r="K158" s="930"/>
      <c r="L158" s="930"/>
      <c r="M158" s="930"/>
      <c r="N158" s="930"/>
      <c r="O158" s="930"/>
      <c r="P158" s="930"/>
      <c r="Q158" s="930"/>
      <c r="R158" s="930"/>
      <c r="S158" s="930"/>
      <c r="T158" s="930"/>
      <c r="U158" s="930"/>
    </row>
    <row r="159" spans="1:21" ht="15.75" customHeight="1">
      <c r="A159" s="932"/>
      <c r="B159" s="991"/>
      <c r="C159" s="932"/>
      <c r="D159" s="932"/>
      <c r="E159" s="991"/>
      <c r="F159" s="989"/>
      <c r="G159" s="932"/>
      <c r="H159" s="1016"/>
      <c r="I159" s="990"/>
      <c r="J159" s="930"/>
      <c r="K159" s="930"/>
      <c r="L159" s="930"/>
      <c r="M159" s="930"/>
      <c r="N159" s="930"/>
      <c r="O159" s="930"/>
      <c r="P159" s="930"/>
      <c r="Q159" s="930"/>
      <c r="R159" s="930"/>
      <c r="S159" s="930"/>
      <c r="T159" s="930"/>
      <c r="U159" s="930"/>
    </row>
    <row r="160" spans="1:21" ht="15.75" customHeight="1">
      <c r="A160" s="932"/>
      <c r="B160" s="991"/>
      <c r="C160" s="932"/>
      <c r="D160" s="932"/>
      <c r="E160" s="991"/>
      <c r="F160" s="989"/>
      <c r="G160" s="932"/>
      <c r="H160" s="1016"/>
      <c r="I160" s="990"/>
      <c r="J160" s="930"/>
      <c r="K160" s="930"/>
      <c r="L160" s="930"/>
      <c r="M160" s="930"/>
      <c r="N160" s="930"/>
      <c r="O160" s="930"/>
      <c r="P160" s="930"/>
      <c r="Q160" s="930"/>
      <c r="R160" s="930"/>
      <c r="S160" s="930"/>
      <c r="T160" s="930"/>
      <c r="U160" s="930"/>
    </row>
    <row r="161" spans="1:21" ht="15.75" customHeight="1">
      <c r="A161" s="932"/>
      <c r="B161" s="991"/>
      <c r="C161" s="932"/>
      <c r="D161" s="932"/>
      <c r="E161" s="991"/>
      <c r="F161" s="989"/>
      <c r="G161" s="932"/>
      <c r="H161" s="1016"/>
      <c r="I161" s="990"/>
      <c r="J161" s="930"/>
      <c r="K161" s="930"/>
      <c r="L161" s="930"/>
      <c r="M161" s="930"/>
      <c r="N161" s="930"/>
      <c r="O161" s="930"/>
      <c r="P161" s="930"/>
      <c r="Q161" s="930"/>
      <c r="R161" s="930"/>
      <c r="S161" s="930"/>
      <c r="T161" s="930"/>
      <c r="U161" s="930"/>
    </row>
    <row r="162" spans="1:21" ht="15.75" customHeight="1">
      <c r="A162" s="932"/>
      <c r="B162" s="991"/>
      <c r="C162" s="932"/>
      <c r="D162" s="932"/>
      <c r="E162" s="991"/>
      <c r="F162" s="989"/>
      <c r="G162" s="932"/>
      <c r="H162" s="1016"/>
      <c r="I162" s="990"/>
      <c r="J162" s="930"/>
      <c r="K162" s="930"/>
      <c r="L162" s="930"/>
      <c r="M162" s="930"/>
      <c r="N162" s="930"/>
      <c r="O162" s="930"/>
      <c r="P162" s="930"/>
      <c r="Q162" s="930"/>
      <c r="R162" s="930"/>
      <c r="S162" s="930"/>
      <c r="T162" s="930"/>
      <c r="U162" s="930"/>
    </row>
    <row r="163" spans="1:21" ht="15.75" customHeight="1">
      <c r="A163" s="932"/>
      <c r="B163" s="991"/>
      <c r="C163" s="932"/>
      <c r="D163" s="932"/>
      <c r="E163" s="991"/>
      <c r="F163" s="989"/>
      <c r="G163" s="932"/>
      <c r="H163" s="1016"/>
      <c r="I163" s="990"/>
      <c r="J163" s="930"/>
      <c r="K163" s="930"/>
      <c r="L163" s="930"/>
      <c r="M163" s="930"/>
      <c r="N163" s="930"/>
      <c r="O163" s="930"/>
      <c r="P163" s="930"/>
      <c r="Q163" s="930"/>
      <c r="R163" s="930"/>
      <c r="S163" s="930"/>
      <c r="T163" s="930"/>
      <c r="U163" s="930"/>
    </row>
    <row r="164" spans="1:21" ht="15.75" customHeight="1">
      <c r="A164" s="932"/>
      <c r="B164" s="991"/>
      <c r="C164" s="932"/>
      <c r="D164" s="932"/>
      <c r="E164" s="991"/>
      <c r="F164" s="989"/>
      <c r="G164" s="932"/>
      <c r="H164" s="1016"/>
      <c r="I164" s="990"/>
      <c r="J164" s="930"/>
      <c r="K164" s="930"/>
      <c r="L164" s="930"/>
      <c r="M164" s="930"/>
      <c r="N164" s="930"/>
      <c r="O164" s="930"/>
      <c r="P164" s="930"/>
      <c r="Q164" s="930"/>
      <c r="R164" s="930"/>
      <c r="S164" s="930"/>
      <c r="T164" s="930"/>
      <c r="U164" s="930"/>
    </row>
    <row r="165" spans="1:21" ht="15.75" customHeight="1">
      <c r="A165" s="932"/>
      <c r="B165" s="991"/>
      <c r="C165" s="932"/>
      <c r="D165" s="932"/>
      <c r="E165" s="991"/>
      <c r="F165" s="989"/>
      <c r="G165" s="932"/>
      <c r="H165" s="1016"/>
      <c r="I165" s="990"/>
      <c r="J165" s="930"/>
      <c r="K165" s="930"/>
      <c r="L165" s="930"/>
      <c r="M165" s="930"/>
      <c r="N165" s="930"/>
      <c r="O165" s="930"/>
      <c r="P165" s="930"/>
      <c r="Q165" s="930"/>
      <c r="R165" s="930"/>
      <c r="S165" s="930"/>
      <c r="T165" s="930"/>
      <c r="U165" s="930"/>
    </row>
    <row r="166" spans="1:21" ht="15.75" customHeight="1">
      <c r="A166" s="932"/>
      <c r="B166" s="991"/>
      <c r="C166" s="932"/>
      <c r="D166" s="932"/>
      <c r="E166" s="991"/>
      <c r="F166" s="989"/>
      <c r="G166" s="932"/>
      <c r="H166" s="1016"/>
      <c r="I166" s="990"/>
      <c r="J166" s="930"/>
      <c r="K166" s="930"/>
      <c r="L166" s="930"/>
      <c r="M166" s="930"/>
      <c r="N166" s="930"/>
      <c r="O166" s="930"/>
      <c r="P166" s="930"/>
      <c r="Q166" s="930"/>
      <c r="R166" s="930"/>
      <c r="S166" s="930"/>
      <c r="T166" s="930"/>
      <c r="U166" s="930"/>
    </row>
    <row r="167" spans="1:21" ht="15.75" customHeight="1">
      <c r="A167" s="932"/>
      <c r="B167" s="991"/>
      <c r="C167" s="932"/>
      <c r="D167" s="932"/>
      <c r="E167" s="991"/>
      <c r="F167" s="989"/>
      <c r="G167" s="932"/>
      <c r="H167" s="1016"/>
      <c r="I167" s="990"/>
      <c r="J167" s="930"/>
      <c r="K167" s="930"/>
      <c r="L167" s="930"/>
      <c r="M167" s="930"/>
      <c r="N167" s="930"/>
      <c r="O167" s="930"/>
      <c r="P167" s="930"/>
      <c r="Q167" s="930"/>
      <c r="R167" s="930"/>
      <c r="S167" s="930"/>
      <c r="T167" s="930"/>
      <c r="U167" s="930"/>
    </row>
    <row r="168" spans="1:21" ht="15.75" customHeight="1">
      <c r="A168" s="932"/>
      <c r="B168" s="991"/>
      <c r="C168" s="932"/>
      <c r="D168" s="932"/>
      <c r="E168" s="991"/>
      <c r="F168" s="989"/>
      <c r="G168" s="932"/>
      <c r="H168" s="1016"/>
      <c r="I168" s="990"/>
      <c r="J168" s="932"/>
      <c r="K168" s="932"/>
      <c r="L168" s="932"/>
      <c r="M168" s="932"/>
      <c r="N168" s="932"/>
      <c r="O168" s="932"/>
      <c r="P168" s="932"/>
      <c r="Q168" s="932"/>
      <c r="R168" s="932"/>
      <c r="S168" s="932"/>
      <c r="T168" s="932"/>
      <c r="U168" s="932"/>
    </row>
    <row r="169" spans="1:21" ht="15.75" customHeight="1">
      <c r="A169" s="932"/>
      <c r="B169" s="991"/>
      <c r="C169" s="932"/>
      <c r="D169" s="932"/>
      <c r="E169" s="991"/>
      <c r="F169" s="989"/>
      <c r="G169" s="932"/>
      <c r="H169" s="1016"/>
      <c r="I169" s="990"/>
      <c r="J169" s="932"/>
      <c r="K169" s="932"/>
      <c r="L169" s="932"/>
      <c r="M169" s="932"/>
      <c r="N169" s="932"/>
      <c r="O169" s="932"/>
      <c r="P169" s="932"/>
      <c r="Q169" s="932"/>
      <c r="R169" s="932"/>
      <c r="S169" s="932"/>
      <c r="T169" s="932"/>
      <c r="U169" s="932"/>
    </row>
    <row r="170" spans="1:21" ht="15.75" customHeight="1">
      <c r="A170" s="932"/>
      <c r="B170" s="991"/>
      <c r="C170" s="932"/>
      <c r="D170" s="932"/>
      <c r="E170" s="991"/>
      <c r="F170" s="989"/>
      <c r="G170" s="932"/>
      <c r="H170" s="1016"/>
      <c r="I170" s="990"/>
      <c r="J170" s="932"/>
      <c r="K170" s="932"/>
      <c r="L170" s="932"/>
      <c r="M170" s="932"/>
      <c r="N170" s="932"/>
      <c r="O170" s="932"/>
      <c r="P170" s="932"/>
      <c r="Q170" s="932"/>
      <c r="R170" s="932"/>
      <c r="S170" s="932"/>
      <c r="T170" s="932"/>
      <c r="U170" s="932"/>
    </row>
    <row r="171" spans="1:21" ht="15.75" customHeight="1">
      <c r="A171" s="932"/>
      <c r="B171" s="991"/>
      <c r="C171" s="932"/>
      <c r="D171" s="932"/>
      <c r="E171" s="991"/>
      <c r="F171" s="989"/>
      <c r="G171" s="932"/>
      <c r="H171" s="1016"/>
      <c r="I171" s="990"/>
      <c r="J171" s="932"/>
      <c r="K171" s="932"/>
      <c r="L171" s="932"/>
      <c r="M171" s="932"/>
      <c r="N171" s="932"/>
      <c r="O171" s="932"/>
      <c r="P171" s="932"/>
      <c r="Q171" s="932"/>
      <c r="R171" s="932"/>
      <c r="S171" s="932"/>
      <c r="T171" s="932"/>
      <c r="U171" s="932"/>
    </row>
    <row r="172" spans="1:21" ht="15.75" customHeight="1">
      <c r="A172" s="932"/>
      <c r="B172" s="991"/>
      <c r="C172" s="932"/>
      <c r="D172" s="932"/>
      <c r="E172" s="991"/>
      <c r="F172" s="989"/>
      <c r="G172" s="932"/>
      <c r="H172" s="1016"/>
      <c r="I172" s="990"/>
      <c r="J172" s="932"/>
      <c r="K172" s="932"/>
      <c r="L172" s="932"/>
      <c r="M172" s="932"/>
      <c r="N172" s="932"/>
      <c r="O172" s="932"/>
      <c r="P172" s="932"/>
      <c r="Q172" s="932"/>
      <c r="R172" s="932"/>
      <c r="S172" s="932"/>
      <c r="T172" s="932"/>
      <c r="U172" s="932"/>
    </row>
    <row r="173" spans="1:21" ht="15.75" customHeight="1">
      <c r="A173" s="932"/>
      <c r="B173" s="991"/>
      <c r="C173" s="932"/>
      <c r="D173" s="932"/>
      <c r="E173" s="991"/>
      <c r="F173" s="989"/>
      <c r="G173" s="932"/>
      <c r="H173" s="1016"/>
      <c r="I173" s="990"/>
      <c r="J173" s="932"/>
      <c r="K173" s="932"/>
      <c r="L173" s="932"/>
      <c r="M173" s="932"/>
      <c r="N173" s="932"/>
      <c r="O173" s="932"/>
      <c r="P173" s="932"/>
      <c r="Q173" s="932"/>
      <c r="R173" s="932"/>
      <c r="S173" s="932"/>
      <c r="T173" s="932"/>
      <c r="U173" s="932"/>
    </row>
    <row r="174" spans="1:21" ht="15.75" customHeight="1">
      <c r="A174" s="992"/>
      <c r="B174" s="993"/>
      <c r="C174" s="992"/>
      <c r="D174" s="992"/>
      <c r="E174" s="993"/>
      <c r="F174" s="994"/>
      <c r="G174" s="992"/>
      <c r="H174" s="1017"/>
      <c r="I174" s="995"/>
    </row>
    <row r="175" spans="1:21" ht="15.75" customHeight="1">
      <c r="A175" s="992"/>
      <c r="B175" s="993"/>
      <c r="C175" s="992"/>
      <c r="D175" s="992"/>
      <c r="E175" s="993"/>
      <c r="F175" s="994"/>
      <c r="G175" s="992"/>
      <c r="H175" s="1017"/>
      <c r="I175" s="995"/>
    </row>
    <row r="176" spans="1:21" ht="15.75" customHeight="1">
      <c r="A176" s="992"/>
      <c r="B176" s="993"/>
      <c r="C176" s="992"/>
      <c r="D176" s="992"/>
      <c r="E176" s="993"/>
      <c r="F176" s="994"/>
      <c r="G176" s="992"/>
      <c r="H176" s="1017"/>
      <c r="I176" s="995"/>
    </row>
    <row r="177" spans="1:9" ht="15.75" customHeight="1">
      <c r="A177" s="992"/>
      <c r="B177" s="993"/>
      <c r="C177" s="992"/>
      <c r="D177" s="992"/>
      <c r="E177" s="993"/>
      <c r="F177" s="994"/>
      <c r="G177" s="992"/>
      <c r="H177" s="1017"/>
      <c r="I177" s="995"/>
    </row>
    <row r="178" spans="1:9" ht="15.75" customHeight="1">
      <c r="A178" s="992"/>
      <c r="B178" s="993"/>
      <c r="C178" s="992"/>
      <c r="D178" s="992"/>
      <c r="E178" s="993"/>
      <c r="F178" s="994"/>
      <c r="G178" s="992"/>
      <c r="H178" s="1017"/>
      <c r="I178" s="995"/>
    </row>
    <row r="179" spans="1:9" ht="15.75" customHeight="1">
      <c r="A179" s="992"/>
      <c r="B179" s="993"/>
      <c r="C179" s="992"/>
      <c r="D179" s="992"/>
      <c r="E179" s="993"/>
      <c r="F179" s="994"/>
      <c r="G179" s="992"/>
      <c r="H179" s="1017"/>
      <c r="I179" s="995"/>
    </row>
    <row r="180" spans="1:9" ht="15.75" customHeight="1">
      <c r="A180" s="992"/>
      <c r="B180" s="993"/>
      <c r="C180" s="992"/>
      <c r="D180" s="992"/>
      <c r="E180" s="993"/>
      <c r="F180" s="994"/>
      <c r="G180" s="992"/>
      <c r="H180" s="1017"/>
      <c r="I180" s="995"/>
    </row>
    <row r="181" spans="1:9" ht="15.75" customHeight="1">
      <c r="A181" s="992"/>
      <c r="B181" s="993"/>
      <c r="C181" s="992"/>
      <c r="D181" s="992"/>
      <c r="E181" s="993"/>
      <c r="F181" s="994"/>
      <c r="G181" s="992"/>
      <c r="H181" s="1017"/>
      <c r="I181" s="995"/>
    </row>
    <row r="182" spans="1:9" ht="15.75" customHeight="1">
      <c r="A182" s="992"/>
      <c r="B182" s="993"/>
      <c r="C182" s="992"/>
      <c r="D182" s="992"/>
      <c r="E182" s="993"/>
      <c r="F182" s="994"/>
      <c r="G182" s="992"/>
      <c r="H182" s="1017"/>
      <c r="I182" s="995"/>
    </row>
    <row r="183" spans="1:9" ht="15.75" customHeight="1">
      <c r="A183" s="992"/>
      <c r="B183" s="993"/>
      <c r="C183" s="992"/>
      <c r="D183" s="992"/>
      <c r="E183" s="993"/>
      <c r="F183" s="994"/>
      <c r="G183" s="992"/>
      <c r="H183" s="1017"/>
      <c r="I183" s="995"/>
    </row>
    <row r="184" spans="1:9" ht="15.75" customHeight="1">
      <c r="A184" s="992"/>
      <c r="B184" s="993"/>
      <c r="C184" s="992"/>
      <c r="D184" s="992"/>
      <c r="E184" s="993"/>
      <c r="F184" s="994"/>
      <c r="G184" s="992"/>
      <c r="H184" s="1017"/>
      <c r="I184" s="995"/>
    </row>
    <row r="185" spans="1:9" ht="15.75" customHeight="1">
      <c r="A185" s="992"/>
      <c r="B185" s="993"/>
      <c r="C185" s="992"/>
      <c r="D185" s="992"/>
      <c r="E185" s="993"/>
      <c r="F185" s="994"/>
      <c r="G185" s="992"/>
      <c r="H185" s="1017"/>
      <c r="I185" s="995"/>
    </row>
    <row r="186" spans="1:9" ht="15.75" customHeight="1">
      <c r="A186" s="992"/>
      <c r="B186" s="993"/>
      <c r="C186" s="992"/>
      <c r="D186" s="992"/>
      <c r="E186" s="993"/>
      <c r="F186" s="994"/>
      <c r="G186" s="992"/>
      <c r="H186" s="1017"/>
      <c r="I186" s="995"/>
    </row>
    <row r="187" spans="1:9" ht="15.75" customHeight="1">
      <c r="A187" s="992"/>
      <c r="B187" s="993"/>
      <c r="C187" s="992"/>
      <c r="D187" s="992"/>
      <c r="E187" s="993"/>
      <c r="F187" s="994"/>
      <c r="G187" s="992"/>
      <c r="H187" s="1017"/>
      <c r="I187" s="995"/>
    </row>
    <row r="188" spans="1:9" ht="15.75" customHeight="1">
      <c r="A188" s="992"/>
      <c r="B188" s="993"/>
      <c r="C188" s="992"/>
      <c r="D188" s="992"/>
      <c r="E188" s="993"/>
      <c r="F188" s="994"/>
      <c r="G188" s="992"/>
      <c r="H188" s="1017"/>
      <c r="I188" s="995"/>
    </row>
    <row r="189" spans="1:9" ht="15.75" customHeight="1">
      <c r="A189" s="992"/>
      <c r="B189" s="993"/>
      <c r="C189" s="992"/>
      <c r="D189" s="992"/>
      <c r="E189" s="993"/>
      <c r="F189" s="994"/>
      <c r="G189" s="992"/>
      <c r="H189" s="1017"/>
      <c r="I189" s="995"/>
    </row>
    <row r="190" spans="1:9" ht="15.75" customHeight="1">
      <c r="A190" s="992"/>
      <c r="B190" s="993"/>
      <c r="C190" s="992"/>
      <c r="D190" s="992"/>
      <c r="E190" s="993"/>
      <c r="F190" s="994"/>
      <c r="G190" s="992"/>
      <c r="H190" s="1017"/>
      <c r="I190" s="995"/>
    </row>
    <row r="191" spans="1:9" ht="15.75" customHeight="1">
      <c r="A191" s="992"/>
      <c r="B191" s="993"/>
      <c r="C191" s="992"/>
      <c r="D191" s="992"/>
      <c r="E191" s="993"/>
      <c r="F191" s="994"/>
      <c r="G191" s="992"/>
      <c r="H191" s="1017"/>
      <c r="I191" s="995"/>
    </row>
    <row r="192" spans="1:9" ht="15.75" customHeight="1">
      <c r="A192" s="992"/>
      <c r="B192" s="993"/>
      <c r="C192" s="992"/>
      <c r="D192" s="992"/>
      <c r="E192" s="993"/>
      <c r="F192" s="994"/>
      <c r="G192" s="992"/>
      <c r="H192" s="1017"/>
      <c r="I192" s="995"/>
    </row>
    <row r="193" spans="1:9" ht="15.75" customHeight="1">
      <c r="A193" s="992"/>
      <c r="B193" s="993"/>
      <c r="C193" s="992"/>
      <c r="D193" s="992"/>
      <c r="E193" s="993"/>
      <c r="F193" s="994"/>
      <c r="G193" s="992"/>
      <c r="H193" s="1017"/>
      <c r="I193" s="995"/>
    </row>
    <row r="194" spans="1:9" ht="15.75" customHeight="1">
      <c r="A194" s="992"/>
      <c r="B194" s="993"/>
      <c r="C194" s="992"/>
      <c r="D194" s="992"/>
      <c r="E194" s="993"/>
      <c r="F194" s="994"/>
      <c r="G194" s="992"/>
      <c r="H194" s="1017"/>
      <c r="I194" s="995"/>
    </row>
    <row r="195" spans="1:9" ht="15.75" customHeight="1">
      <c r="A195" s="992"/>
      <c r="B195" s="993"/>
      <c r="C195" s="992"/>
      <c r="D195" s="992"/>
      <c r="E195" s="993"/>
      <c r="F195" s="994"/>
      <c r="G195" s="992"/>
      <c r="H195" s="1017"/>
      <c r="I195" s="995"/>
    </row>
    <row r="196" spans="1:9" ht="15.75" customHeight="1">
      <c r="A196" s="992"/>
      <c r="B196" s="993"/>
      <c r="C196" s="992"/>
      <c r="D196" s="992"/>
      <c r="E196" s="993"/>
      <c r="F196" s="994"/>
      <c r="G196" s="992"/>
      <c r="H196" s="1017"/>
      <c r="I196" s="995"/>
    </row>
    <row r="197" spans="1:9" ht="15.75" customHeight="1">
      <c r="A197" s="992"/>
      <c r="B197" s="993"/>
      <c r="C197" s="992"/>
      <c r="D197" s="992"/>
      <c r="E197" s="993"/>
      <c r="F197" s="994"/>
      <c r="G197" s="992"/>
      <c r="H197" s="1017"/>
      <c r="I197" s="995"/>
    </row>
    <row r="198" spans="1:9" ht="15.75" customHeight="1">
      <c r="A198" s="992"/>
      <c r="B198" s="993"/>
      <c r="C198" s="992"/>
      <c r="D198" s="992"/>
      <c r="E198" s="993"/>
      <c r="F198" s="994"/>
      <c r="G198" s="992"/>
      <c r="H198" s="1017"/>
      <c r="I198" s="995"/>
    </row>
    <row r="199" spans="1:9" ht="15.75" customHeight="1">
      <c r="A199" s="992"/>
      <c r="B199" s="993"/>
      <c r="C199" s="992"/>
      <c r="D199" s="992"/>
      <c r="E199" s="993"/>
      <c r="F199" s="994"/>
      <c r="G199" s="992"/>
      <c r="H199" s="1017"/>
      <c r="I199" s="995"/>
    </row>
    <row r="200" spans="1:9" ht="15.75" customHeight="1">
      <c r="A200" s="992"/>
      <c r="B200" s="993"/>
      <c r="C200" s="992"/>
      <c r="D200" s="992"/>
      <c r="E200" s="993"/>
      <c r="F200" s="994"/>
      <c r="G200" s="992"/>
      <c r="H200" s="1017"/>
      <c r="I200" s="995"/>
    </row>
    <row r="201" spans="1:9" ht="15.75" customHeight="1">
      <c r="A201" s="992"/>
      <c r="B201" s="993"/>
      <c r="C201" s="992"/>
      <c r="D201" s="992"/>
      <c r="E201" s="993"/>
      <c r="F201" s="994"/>
      <c r="G201" s="992"/>
      <c r="H201" s="1017"/>
      <c r="I201" s="995"/>
    </row>
    <row r="202" spans="1:9" ht="15.75" customHeight="1">
      <c r="A202" s="992"/>
      <c r="B202" s="993"/>
      <c r="C202" s="992"/>
      <c r="D202" s="992"/>
      <c r="E202" s="993"/>
      <c r="F202" s="994"/>
      <c r="G202" s="992"/>
      <c r="H202" s="1017"/>
      <c r="I202" s="995"/>
    </row>
    <row r="203" spans="1:9" ht="15.75" customHeight="1">
      <c r="A203" s="992"/>
      <c r="B203" s="993"/>
      <c r="C203" s="992"/>
      <c r="D203" s="992"/>
      <c r="E203" s="993"/>
      <c r="F203" s="994"/>
      <c r="G203" s="992"/>
      <c r="H203" s="1017"/>
      <c r="I203" s="995"/>
    </row>
    <row r="204" spans="1:9" ht="15.75" customHeight="1">
      <c r="A204" s="992"/>
      <c r="B204" s="993"/>
      <c r="C204" s="992"/>
      <c r="D204" s="992"/>
      <c r="E204" s="993"/>
      <c r="F204" s="994"/>
      <c r="G204" s="992"/>
      <c r="H204" s="1017"/>
      <c r="I204" s="995"/>
    </row>
    <row r="205" spans="1:9" ht="15.75" customHeight="1">
      <c r="A205" s="992"/>
      <c r="B205" s="993"/>
      <c r="C205" s="992"/>
      <c r="D205" s="992"/>
      <c r="E205" s="993"/>
      <c r="F205" s="994"/>
      <c r="G205" s="992"/>
      <c r="H205" s="1017"/>
      <c r="I205" s="995"/>
    </row>
    <row r="206" spans="1:9" ht="15.75" customHeight="1">
      <c r="A206" s="992"/>
      <c r="B206" s="993"/>
      <c r="C206" s="992"/>
      <c r="D206" s="992"/>
      <c r="E206" s="993"/>
      <c r="F206" s="994"/>
      <c r="G206" s="992"/>
      <c r="H206" s="1017"/>
      <c r="I206" s="995"/>
    </row>
    <row r="207" spans="1:9" ht="15.75" customHeight="1">
      <c r="A207" s="992"/>
      <c r="B207" s="993"/>
      <c r="C207" s="992"/>
      <c r="D207" s="992"/>
      <c r="E207" s="993"/>
      <c r="F207" s="994"/>
      <c r="G207" s="992"/>
      <c r="H207" s="1017"/>
      <c r="I207" s="995"/>
    </row>
    <row r="208" spans="1:9" ht="15.75" customHeight="1">
      <c r="A208" s="992"/>
      <c r="B208" s="993"/>
      <c r="C208" s="992"/>
      <c r="D208" s="992"/>
      <c r="E208" s="993"/>
      <c r="F208" s="994"/>
      <c r="G208" s="992"/>
      <c r="H208" s="1017"/>
      <c r="I208" s="995"/>
    </row>
    <row r="209" spans="1:9" ht="15.75" customHeight="1">
      <c r="A209" s="992"/>
      <c r="B209" s="993"/>
      <c r="C209" s="992"/>
      <c r="D209" s="992"/>
      <c r="E209" s="993"/>
      <c r="F209" s="994"/>
      <c r="G209" s="992"/>
      <c r="H209" s="1017"/>
      <c r="I209" s="995"/>
    </row>
    <row r="210" spans="1:9" ht="15.75" customHeight="1">
      <c r="A210" s="992"/>
      <c r="B210" s="993"/>
      <c r="C210" s="992"/>
      <c r="D210" s="992"/>
      <c r="E210" s="993"/>
      <c r="F210" s="994"/>
      <c r="G210" s="992"/>
      <c r="H210" s="1017"/>
      <c r="I210" s="995"/>
    </row>
    <row r="211" spans="1:9" ht="15.75" customHeight="1">
      <c r="A211" s="992"/>
      <c r="B211" s="993"/>
      <c r="C211" s="992"/>
      <c r="D211" s="992"/>
      <c r="E211" s="993"/>
      <c r="F211" s="994"/>
      <c r="G211" s="992"/>
      <c r="H211" s="1017"/>
      <c r="I211" s="995"/>
    </row>
    <row r="212" spans="1:9" ht="15.75" customHeight="1">
      <c r="A212" s="992"/>
      <c r="B212" s="993"/>
      <c r="C212" s="992"/>
      <c r="D212" s="992"/>
      <c r="E212" s="993"/>
      <c r="F212" s="994"/>
      <c r="G212" s="992"/>
      <c r="H212" s="1017"/>
      <c r="I212" s="995"/>
    </row>
    <row r="213" spans="1:9" ht="15.75" customHeight="1">
      <c r="A213" s="992"/>
      <c r="B213" s="993"/>
      <c r="C213" s="992"/>
      <c r="D213" s="992"/>
      <c r="E213" s="993"/>
      <c r="F213" s="994"/>
      <c r="G213" s="992"/>
      <c r="H213" s="1017"/>
      <c r="I213" s="995"/>
    </row>
    <row r="214" spans="1:9" ht="15.75" customHeight="1">
      <c r="A214" s="992"/>
      <c r="B214" s="993"/>
      <c r="C214" s="992"/>
      <c r="D214" s="992"/>
      <c r="E214" s="993"/>
      <c r="F214" s="994"/>
      <c r="G214" s="992"/>
      <c r="H214" s="1017"/>
      <c r="I214" s="995"/>
    </row>
    <row r="215" spans="1:9" ht="15.75" customHeight="1">
      <c r="A215" s="992"/>
      <c r="B215" s="993"/>
      <c r="C215" s="992"/>
      <c r="D215" s="992"/>
      <c r="E215" s="993"/>
      <c r="F215" s="994"/>
      <c r="G215" s="992"/>
      <c r="H215" s="1017"/>
      <c r="I215" s="995"/>
    </row>
    <row r="216" spans="1:9" ht="15.75" customHeight="1">
      <c r="A216" s="992"/>
      <c r="B216" s="993"/>
      <c r="C216" s="992"/>
      <c r="D216" s="992"/>
      <c r="E216" s="993"/>
      <c r="F216" s="994"/>
      <c r="G216" s="992"/>
      <c r="H216" s="1017"/>
      <c r="I216" s="995"/>
    </row>
    <row r="217" spans="1:9" ht="15.75" customHeight="1">
      <c r="A217" s="992"/>
      <c r="B217" s="993"/>
      <c r="C217" s="992"/>
      <c r="D217" s="992"/>
      <c r="E217" s="993"/>
      <c r="F217" s="994"/>
      <c r="G217" s="992"/>
      <c r="H217" s="1017"/>
      <c r="I217" s="995"/>
    </row>
    <row r="218" spans="1:9" ht="15.75" customHeight="1">
      <c r="A218" s="992"/>
      <c r="B218" s="993"/>
      <c r="C218" s="992"/>
      <c r="D218" s="992"/>
      <c r="E218" s="993"/>
      <c r="F218" s="994"/>
      <c r="G218" s="992"/>
      <c r="H218" s="1017"/>
      <c r="I218" s="995"/>
    </row>
    <row r="219" spans="1:9" ht="15.75" customHeight="1">
      <c r="A219" s="992"/>
      <c r="B219" s="993"/>
      <c r="C219" s="992"/>
      <c r="D219" s="992"/>
      <c r="E219" s="993"/>
      <c r="F219" s="994"/>
      <c r="G219" s="992"/>
      <c r="H219" s="1017"/>
      <c r="I219" s="995"/>
    </row>
    <row r="220" spans="1:9" ht="15.75" customHeight="1">
      <c r="A220" s="992"/>
      <c r="B220" s="993"/>
      <c r="C220" s="992"/>
      <c r="D220" s="992"/>
      <c r="E220" s="993"/>
      <c r="F220" s="994"/>
      <c r="G220" s="992"/>
      <c r="H220" s="1017"/>
      <c r="I220" s="995"/>
    </row>
    <row r="221" spans="1:9" ht="15.75" customHeight="1">
      <c r="A221" s="992"/>
      <c r="B221" s="993"/>
      <c r="C221" s="992"/>
      <c r="D221" s="992"/>
      <c r="E221" s="993"/>
      <c r="F221" s="994"/>
      <c r="G221" s="992"/>
      <c r="H221" s="1017"/>
      <c r="I221" s="995"/>
    </row>
    <row r="222" spans="1:9" ht="15.75" customHeight="1">
      <c r="A222" s="992"/>
      <c r="B222" s="993"/>
      <c r="C222" s="992"/>
      <c r="D222" s="992"/>
      <c r="E222" s="993"/>
      <c r="F222" s="994"/>
      <c r="G222" s="992"/>
      <c r="H222" s="1017"/>
      <c r="I222" s="995"/>
    </row>
    <row r="223" spans="1:9" ht="15.75" customHeight="1">
      <c r="A223" s="992"/>
      <c r="B223" s="993"/>
      <c r="C223" s="992"/>
      <c r="D223" s="992"/>
      <c r="E223" s="993"/>
      <c r="F223" s="994"/>
      <c r="G223" s="992"/>
      <c r="H223" s="1017"/>
      <c r="I223" s="995"/>
    </row>
    <row r="224" spans="1:9" ht="15.75" customHeight="1">
      <c r="A224" s="992"/>
      <c r="B224" s="993"/>
      <c r="C224" s="992"/>
      <c r="D224" s="992"/>
      <c r="E224" s="993"/>
      <c r="F224" s="994"/>
      <c r="G224" s="992"/>
      <c r="H224" s="1017"/>
      <c r="I224" s="995"/>
    </row>
    <row r="225" spans="1:9" ht="15.75" customHeight="1">
      <c r="A225" s="992"/>
      <c r="B225" s="993"/>
      <c r="C225" s="992"/>
      <c r="D225" s="992"/>
      <c r="E225" s="993"/>
      <c r="F225" s="994"/>
      <c r="G225" s="992"/>
      <c r="H225" s="1017"/>
      <c r="I225" s="995"/>
    </row>
    <row r="226" spans="1:9" ht="15.75" customHeight="1">
      <c r="A226" s="992"/>
      <c r="B226" s="993"/>
      <c r="C226" s="992"/>
      <c r="D226" s="992"/>
      <c r="E226" s="993"/>
      <c r="F226" s="994"/>
      <c r="G226" s="992"/>
      <c r="H226" s="1017"/>
      <c r="I226" s="995"/>
    </row>
    <row r="227" spans="1:9" ht="15.75" customHeight="1">
      <c r="A227" s="992"/>
      <c r="B227" s="993"/>
      <c r="C227" s="992"/>
      <c r="D227" s="992"/>
      <c r="E227" s="993"/>
      <c r="F227" s="994"/>
      <c r="G227" s="992"/>
      <c r="H227" s="1017"/>
      <c r="I227" s="995"/>
    </row>
    <row r="228" spans="1:9" ht="15.75" customHeight="1">
      <c r="A228" s="992"/>
      <c r="B228" s="993"/>
      <c r="C228" s="992"/>
      <c r="D228" s="992"/>
      <c r="E228" s="993"/>
      <c r="F228" s="994"/>
      <c r="G228" s="992"/>
      <c r="H228" s="1017"/>
      <c r="I228" s="995"/>
    </row>
    <row r="229" spans="1:9" ht="15.75" customHeight="1">
      <c r="A229" s="992"/>
      <c r="B229" s="993"/>
      <c r="C229" s="992"/>
      <c r="D229" s="992"/>
      <c r="E229" s="993"/>
      <c r="F229" s="994"/>
      <c r="G229" s="992"/>
      <c r="H229" s="1017"/>
      <c r="I229" s="995"/>
    </row>
    <row r="230" spans="1:9" ht="15.75" customHeight="1">
      <c r="A230" s="992"/>
      <c r="B230" s="993"/>
      <c r="C230" s="992"/>
      <c r="D230" s="992"/>
      <c r="E230" s="993"/>
      <c r="F230" s="994"/>
      <c r="G230" s="992"/>
      <c r="H230" s="1017"/>
      <c r="I230" s="995"/>
    </row>
    <row r="231" spans="1:9" ht="15.75" customHeight="1">
      <c r="A231" s="992"/>
      <c r="B231" s="993"/>
      <c r="C231" s="992"/>
      <c r="D231" s="992"/>
      <c r="E231" s="993"/>
      <c r="F231" s="994"/>
      <c r="G231" s="992"/>
      <c r="H231" s="1017"/>
      <c r="I231" s="995"/>
    </row>
    <row r="232" spans="1:9" ht="15.75" customHeight="1">
      <c r="A232" s="992"/>
      <c r="B232" s="993"/>
      <c r="C232" s="992"/>
      <c r="D232" s="992"/>
      <c r="E232" s="993"/>
      <c r="F232" s="994"/>
      <c r="G232" s="992"/>
      <c r="H232" s="1017"/>
      <c r="I232" s="995"/>
    </row>
    <row r="233" spans="1:9" ht="15.75" customHeight="1">
      <c r="A233" s="992"/>
      <c r="B233" s="993"/>
      <c r="C233" s="992"/>
      <c r="D233" s="992"/>
      <c r="E233" s="993"/>
      <c r="F233" s="994"/>
      <c r="G233" s="992"/>
      <c r="H233" s="1017"/>
      <c r="I233" s="995"/>
    </row>
    <row r="234" spans="1:9" ht="15.75" customHeight="1">
      <c r="A234" s="992"/>
      <c r="B234" s="993"/>
      <c r="C234" s="992"/>
      <c r="D234" s="992"/>
      <c r="E234" s="993"/>
      <c r="F234" s="994"/>
      <c r="G234" s="992"/>
      <c r="H234" s="1017"/>
      <c r="I234" s="995"/>
    </row>
    <row r="235" spans="1:9" ht="15.75" customHeight="1">
      <c r="A235" s="992"/>
      <c r="B235" s="993"/>
      <c r="C235" s="992"/>
      <c r="D235" s="992"/>
      <c r="E235" s="993"/>
      <c r="F235" s="994"/>
      <c r="G235" s="992"/>
      <c r="H235" s="1017"/>
      <c r="I235" s="995"/>
    </row>
    <row r="236" spans="1:9" ht="15.75" customHeight="1">
      <c r="A236" s="992"/>
      <c r="B236" s="993"/>
      <c r="C236" s="992"/>
      <c r="D236" s="992"/>
      <c r="E236" s="993"/>
      <c r="F236" s="994"/>
      <c r="G236" s="992"/>
      <c r="H236" s="1017"/>
      <c r="I236" s="995"/>
    </row>
    <row r="237" spans="1:9" ht="15.75" customHeight="1">
      <c r="A237" s="992"/>
      <c r="B237" s="993"/>
      <c r="C237" s="992"/>
      <c r="D237" s="992"/>
      <c r="E237" s="993"/>
      <c r="F237" s="994"/>
      <c r="G237" s="992"/>
      <c r="H237" s="1017"/>
      <c r="I237" s="995"/>
    </row>
    <row r="238" spans="1:9" ht="15.75" customHeight="1">
      <c r="A238" s="992"/>
      <c r="B238" s="993"/>
      <c r="C238" s="992"/>
      <c r="D238" s="992"/>
      <c r="E238" s="993"/>
      <c r="F238" s="994"/>
      <c r="G238" s="992"/>
      <c r="H238" s="1017"/>
      <c r="I238" s="995"/>
    </row>
    <row r="239" spans="1:9" ht="15.75" customHeight="1">
      <c r="A239" s="992"/>
      <c r="B239" s="993"/>
      <c r="C239" s="992"/>
      <c r="D239" s="992"/>
      <c r="E239" s="993"/>
      <c r="F239" s="994"/>
      <c r="G239" s="992"/>
      <c r="H239" s="1017"/>
      <c r="I239" s="995"/>
    </row>
    <row r="240" spans="1:9" ht="15.75" customHeight="1">
      <c r="A240" s="992"/>
      <c r="B240" s="993"/>
      <c r="C240" s="992"/>
      <c r="D240" s="992"/>
      <c r="E240" s="993"/>
      <c r="F240" s="994"/>
      <c r="G240" s="992"/>
      <c r="H240" s="1017"/>
      <c r="I240" s="995"/>
    </row>
    <row r="241" spans="1:9" ht="15.75" customHeight="1">
      <c r="A241" s="992"/>
      <c r="B241" s="993"/>
      <c r="C241" s="992"/>
      <c r="D241" s="992"/>
      <c r="E241" s="993"/>
      <c r="F241" s="994"/>
      <c r="G241" s="992"/>
      <c r="H241" s="1017"/>
      <c r="I241" s="995"/>
    </row>
    <row r="242" spans="1:9" ht="15.75" customHeight="1">
      <c r="A242" s="992"/>
      <c r="B242" s="993"/>
      <c r="C242" s="992"/>
      <c r="D242" s="992"/>
      <c r="E242" s="993"/>
      <c r="F242" s="994"/>
      <c r="G242" s="992"/>
      <c r="H242" s="1017"/>
      <c r="I242" s="995"/>
    </row>
    <row r="243" spans="1:9" ht="15.75" customHeight="1">
      <c r="A243" s="992"/>
      <c r="B243" s="993"/>
      <c r="C243" s="992"/>
      <c r="D243" s="992"/>
      <c r="E243" s="993"/>
      <c r="F243" s="994"/>
      <c r="G243" s="992"/>
      <c r="H243" s="1017"/>
      <c r="I243" s="995"/>
    </row>
    <row r="244" spans="1:9" ht="15.75" customHeight="1">
      <c r="A244" s="992"/>
      <c r="B244" s="993"/>
      <c r="C244" s="992"/>
      <c r="D244" s="992"/>
      <c r="E244" s="993"/>
      <c r="F244" s="994"/>
      <c r="G244" s="992"/>
      <c r="H244" s="1017"/>
      <c r="I244" s="995"/>
    </row>
    <row r="245" spans="1:9" ht="15.75" customHeight="1">
      <c r="A245" s="992"/>
      <c r="B245" s="993"/>
      <c r="C245" s="992"/>
      <c r="D245" s="992"/>
      <c r="E245" s="993"/>
      <c r="F245" s="994"/>
      <c r="G245" s="992"/>
      <c r="H245" s="1017"/>
      <c r="I245" s="995"/>
    </row>
    <row r="246" spans="1:9" ht="15.75" customHeight="1">
      <c r="A246" s="992"/>
      <c r="B246" s="993"/>
      <c r="C246" s="992"/>
      <c r="D246" s="992"/>
      <c r="E246" s="993"/>
      <c r="F246" s="994"/>
      <c r="G246" s="992"/>
      <c r="H246" s="1017"/>
      <c r="I246" s="995"/>
    </row>
    <row r="247" spans="1:9" ht="15.75" customHeight="1">
      <c r="A247" s="992"/>
      <c r="B247" s="993"/>
      <c r="C247" s="992"/>
      <c r="D247" s="992"/>
      <c r="E247" s="993"/>
      <c r="F247" s="994"/>
      <c r="G247" s="992"/>
      <c r="H247" s="1017"/>
      <c r="I247" s="995"/>
    </row>
    <row r="248" spans="1:9" ht="15.75" customHeight="1">
      <c r="A248" s="992"/>
      <c r="B248" s="993"/>
      <c r="C248" s="992"/>
      <c r="D248" s="992"/>
      <c r="E248" s="993"/>
      <c r="F248" s="994"/>
      <c r="G248" s="992"/>
      <c r="H248" s="1017"/>
      <c r="I248" s="995"/>
    </row>
    <row r="249" spans="1:9" ht="15.75" customHeight="1">
      <c r="A249" s="992"/>
      <c r="B249" s="993"/>
      <c r="C249" s="992"/>
      <c r="D249" s="992"/>
      <c r="E249" s="993"/>
      <c r="F249" s="994"/>
      <c r="G249" s="992"/>
      <c r="H249" s="1017"/>
      <c r="I249" s="995"/>
    </row>
    <row r="250" spans="1:9" ht="15.75" customHeight="1">
      <c r="A250" s="992"/>
      <c r="B250" s="993"/>
      <c r="C250" s="992"/>
      <c r="D250" s="992"/>
      <c r="E250" s="993"/>
      <c r="F250" s="994"/>
      <c r="G250" s="992"/>
      <c r="H250" s="1017"/>
      <c r="I250" s="995"/>
    </row>
    <row r="251" spans="1:9" ht="15.75" customHeight="1">
      <c r="A251" s="992"/>
      <c r="B251" s="993"/>
      <c r="C251" s="992"/>
      <c r="D251" s="992"/>
      <c r="E251" s="993"/>
      <c r="F251" s="994"/>
      <c r="G251" s="992"/>
      <c r="H251" s="1017"/>
      <c r="I251" s="995"/>
    </row>
    <row r="252" spans="1:9" ht="15.75" customHeight="1">
      <c r="A252" s="992"/>
      <c r="B252" s="993"/>
      <c r="C252" s="992"/>
      <c r="D252" s="992"/>
      <c r="E252" s="993"/>
      <c r="F252" s="994"/>
      <c r="G252" s="992"/>
      <c r="H252" s="1017"/>
      <c r="I252" s="995"/>
    </row>
    <row r="253" spans="1:9" ht="15.75" customHeight="1">
      <c r="A253" s="992"/>
      <c r="B253" s="993"/>
      <c r="C253" s="992"/>
      <c r="D253" s="992"/>
      <c r="E253" s="993"/>
      <c r="F253" s="994"/>
      <c r="G253" s="992"/>
      <c r="H253" s="1017"/>
      <c r="I253" s="995"/>
    </row>
    <row r="254" spans="1:9" ht="15.75" customHeight="1">
      <c r="A254" s="992"/>
      <c r="B254" s="993"/>
      <c r="C254" s="992"/>
      <c r="D254" s="992"/>
      <c r="E254" s="993"/>
      <c r="F254" s="994"/>
      <c r="G254" s="992"/>
      <c r="H254" s="1017"/>
      <c r="I254" s="995"/>
    </row>
    <row r="255" spans="1:9" ht="15.75" customHeight="1">
      <c r="A255" s="992"/>
      <c r="B255" s="993"/>
      <c r="C255" s="992"/>
      <c r="D255" s="992"/>
      <c r="E255" s="993"/>
      <c r="F255" s="994"/>
      <c r="G255" s="992"/>
      <c r="H255" s="1017"/>
      <c r="I255" s="995"/>
    </row>
    <row r="256" spans="1:9" ht="15.75" customHeight="1">
      <c r="A256" s="992"/>
      <c r="B256" s="993"/>
      <c r="C256" s="992"/>
      <c r="D256" s="992"/>
      <c r="E256" s="993"/>
      <c r="F256" s="994"/>
      <c r="G256" s="992"/>
      <c r="H256" s="1017"/>
      <c r="I256" s="995"/>
    </row>
    <row r="257" spans="1:9" ht="15.75" customHeight="1">
      <c r="A257" s="992"/>
      <c r="B257" s="993"/>
      <c r="C257" s="992"/>
      <c r="D257" s="992"/>
      <c r="E257" s="993"/>
      <c r="F257" s="994"/>
      <c r="G257" s="992"/>
      <c r="H257" s="1017"/>
      <c r="I257" s="995"/>
    </row>
    <row r="258" spans="1:9" ht="15.75" customHeight="1">
      <c r="A258" s="992"/>
      <c r="B258" s="993"/>
      <c r="C258" s="992"/>
      <c r="D258" s="992"/>
      <c r="E258" s="993"/>
      <c r="F258" s="994"/>
      <c r="G258" s="992"/>
      <c r="H258" s="1017"/>
      <c r="I258" s="995"/>
    </row>
    <row r="259" spans="1:9" ht="15.75" customHeight="1">
      <c r="A259" s="992"/>
      <c r="B259" s="993"/>
      <c r="C259" s="992"/>
      <c r="D259" s="992"/>
      <c r="E259" s="993"/>
      <c r="F259" s="994"/>
      <c r="G259" s="992"/>
      <c r="H259" s="1017"/>
      <c r="I259" s="995"/>
    </row>
    <row r="260" spans="1:9" ht="15.75" customHeight="1">
      <c r="A260" s="992"/>
      <c r="B260" s="993"/>
      <c r="C260" s="992"/>
      <c r="D260" s="992"/>
      <c r="E260" s="993"/>
      <c r="F260" s="994"/>
      <c r="G260" s="992"/>
      <c r="H260" s="1017"/>
      <c r="I260" s="995"/>
    </row>
    <row r="261" spans="1:9" ht="15.75" customHeight="1">
      <c r="A261" s="992"/>
      <c r="B261" s="993"/>
      <c r="C261" s="992"/>
      <c r="D261" s="992"/>
      <c r="E261" s="993"/>
      <c r="F261" s="994"/>
      <c r="G261" s="992"/>
      <c r="H261" s="1017"/>
      <c r="I261" s="995"/>
    </row>
    <row r="262" spans="1:9" ht="15.75" customHeight="1">
      <c r="A262" s="992"/>
      <c r="B262" s="993"/>
      <c r="C262" s="992"/>
      <c r="D262" s="992"/>
      <c r="E262" s="993"/>
      <c r="F262" s="994"/>
      <c r="G262" s="992"/>
      <c r="H262" s="1017"/>
      <c r="I262" s="995"/>
    </row>
    <row r="263" spans="1:9" ht="15.75" customHeight="1">
      <c r="A263" s="992"/>
      <c r="B263" s="993"/>
      <c r="C263" s="992"/>
      <c r="D263" s="992"/>
      <c r="E263" s="993"/>
      <c r="F263" s="994"/>
      <c r="G263" s="992"/>
      <c r="H263" s="1017"/>
      <c r="I263" s="995"/>
    </row>
    <row r="264" spans="1:9" ht="15.75" customHeight="1">
      <c r="A264" s="992"/>
      <c r="B264" s="993"/>
      <c r="C264" s="992"/>
      <c r="D264" s="992"/>
      <c r="E264" s="993"/>
      <c r="F264" s="994"/>
      <c r="G264" s="992"/>
      <c r="H264" s="1017"/>
      <c r="I264" s="995"/>
    </row>
    <row r="265" spans="1:9" ht="15.75" customHeight="1">
      <c r="A265" s="992"/>
      <c r="B265" s="993"/>
      <c r="C265" s="992"/>
      <c r="D265" s="992"/>
      <c r="E265" s="993"/>
      <c r="F265" s="994"/>
      <c r="G265" s="992"/>
      <c r="H265" s="1017"/>
      <c r="I265" s="995"/>
    </row>
    <row r="266" spans="1:9" ht="15.75" customHeight="1">
      <c r="A266" s="992"/>
      <c r="B266" s="993"/>
      <c r="C266" s="992"/>
      <c r="D266" s="992"/>
      <c r="E266" s="993"/>
      <c r="F266" s="994"/>
      <c r="G266" s="992"/>
      <c r="H266" s="1017"/>
      <c r="I266" s="995"/>
    </row>
    <row r="267" spans="1:9" ht="15.75" customHeight="1">
      <c r="A267" s="992"/>
      <c r="B267" s="993"/>
      <c r="C267" s="992"/>
      <c r="D267" s="992"/>
      <c r="E267" s="993"/>
      <c r="F267" s="994"/>
      <c r="G267" s="992"/>
      <c r="H267" s="1017"/>
      <c r="I267" s="995"/>
    </row>
    <row r="268" spans="1:9" ht="15.75" customHeight="1">
      <c r="A268" s="992"/>
      <c r="B268" s="993"/>
      <c r="C268" s="992"/>
      <c r="D268" s="992"/>
      <c r="E268" s="993"/>
      <c r="F268" s="994"/>
      <c r="G268" s="992"/>
      <c r="H268" s="1017"/>
      <c r="I268" s="995"/>
    </row>
    <row r="269" spans="1:9" ht="15.75" customHeight="1">
      <c r="A269" s="992"/>
      <c r="B269" s="993"/>
      <c r="C269" s="992"/>
      <c r="D269" s="992"/>
      <c r="E269" s="993"/>
      <c r="F269" s="994"/>
      <c r="G269" s="992"/>
      <c r="H269" s="1017"/>
      <c r="I269" s="995"/>
    </row>
    <row r="270" spans="1:9" ht="15.75" customHeight="1">
      <c r="A270" s="992"/>
      <c r="B270" s="993"/>
      <c r="C270" s="992"/>
      <c r="D270" s="992"/>
      <c r="E270" s="993"/>
      <c r="F270" s="994"/>
      <c r="G270" s="992"/>
      <c r="H270" s="1017"/>
      <c r="I270" s="995"/>
    </row>
    <row r="271" spans="1:9" ht="15.75" customHeight="1">
      <c r="A271" s="992"/>
      <c r="B271" s="993"/>
      <c r="C271" s="992"/>
      <c r="D271" s="992"/>
      <c r="E271" s="993"/>
      <c r="F271" s="994"/>
      <c r="G271" s="992"/>
      <c r="H271" s="1017"/>
      <c r="I271" s="995"/>
    </row>
    <row r="272" spans="1:9" ht="15.75" customHeight="1">
      <c r="A272" s="992"/>
      <c r="B272" s="993"/>
      <c r="C272" s="992"/>
      <c r="D272" s="992"/>
      <c r="E272" s="993"/>
      <c r="F272" s="994"/>
      <c r="G272" s="992"/>
      <c r="H272" s="1017"/>
      <c r="I272" s="995"/>
    </row>
    <row r="273" spans="1:9" ht="15.75" customHeight="1">
      <c r="A273" s="992"/>
      <c r="B273" s="993"/>
      <c r="C273" s="992"/>
      <c r="D273" s="992"/>
      <c r="E273" s="993"/>
      <c r="F273" s="994"/>
      <c r="G273" s="992"/>
      <c r="H273" s="1017"/>
      <c r="I273" s="995"/>
    </row>
    <row r="274" spans="1:9" ht="15.75" customHeight="1">
      <c r="A274" s="992"/>
      <c r="B274" s="993"/>
      <c r="C274" s="992"/>
      <c r="D274" s="992"/>
      <c r="E274" s="993"/>
      <c r="F274" s="994"/>
      <c r="G274" s="992"/>
      <c r="H274" s="1017"/>
      <c r="I274" s="995"/>
    </row>
    <row r="275" spans="1:9" ht="15.75" customHeight="1">
      <c r="A275" s="992"/>
      <c r="B275" s="993"/>
      <c r="C275" s="992"/>
      <c r="D275" s="992"/>
      <c r="E275" s="993"/>
      <c r="F275" s="994"/>
      <c r="G275" s="992"/>
      <c r="H275" s="1017"/>
      <c r="I275" s="995"/>
    </row>
    <row r="276" spans="1:9" ht="15.75" customHeight="1">
      <c r="A276" s="992"/>
      <c r="B276" s="993"/>
      <c r="C276" s="992"/>
      <c r="D276" s="992"/>
      <c r="E276" s="993"/>
      <c r="F276" s="994"/>
      <c r="G276" s="992"/>
      <c r="H276" s="1017"/>
      <c r="I276" s="995"/>
    </row>
    <row r="277" spans="1:9" ht="15.75" customHeight="1">
      <c r="A277" s="992"/>
      <c r="B277" s="993"/>
      <c r="C277" s="992"/>
      <c r="D277" s="992"/>
      <c r="E277" s="993"/>
      <c r="F277" s="994"/>
      <c r="G277" s="992"/>
      <c r="H277" s="1017"/>
      <c r="I277" s="995"/>
    </row>
    <row r="278" spans="1:9" ht="15.75" customHeight="1">
      <c r="A278" s="992"/>
      <c r="B278" s="993"/>
      <c r="C278" s="992"/>
      <c r="D278" s="992"/>
      <c r="E278" s="993"/>
      <c r="F278" s="994"/>
      <c r="G278" s="992"/>
      <c r="H278" s="1017"/>
      <c r="I278" s="995"/>
    </row>
    <row r="279" spans="1:9" ht="15.75" customHeight="1">
      <c r="A279" s="992"/>
      <c r="B279" s="993"/>
      <c r="C279" s="992"/>
      <c r="D279" s="992"/>
      <c r="E279" s="993"/>
      <c r="F279" s="994"/>
      <c r="G279" s="992"/>
      <c r="H279" s="1017"/>
      <c r="I279" s="995"/>
    </row>
    <row r="280" spans="1:9" ht="15.75" customHeight="1">
      <c r="A280" s="992"/>
      <c r="B280" s="993"/>
      <c r="C280" s="992"/>
      <c r="D280" s="992"/>
      <c r="E280" s="993"/>
      <c r="F280" s="994"/>
      <c r="G280" s="992"/>
      <c r="H280" s="1017"/>
      <c r="I280" s="995"/>
    </row>
    <row r="281" spans="1:9" ht="15.75" customHeight="1">
      <c r="A281" s="992"/>
      <c r="B281" s="993"/>
      <c r="C281" s="992"/>
      <c r="D281" s="992"/>
      <c r="E281" s="993"/>
      <c r="F281" s="994"/>
      <c r="G281" s="992"/>
      <c r="H281" s="1017"/>
      <c r="I281" s="995"/>
    </row>
    <row r="282" spans="1:9" ht="15.75" customHeight="1">
      <c r="A282" s="992"/>
      <c r="B282" s="993"/>
      <c r="C282" s="992"/>
      <c r="D282" s="992"/>
      <c r="E282" s="993"/>
      <c r="F282" s="994"/>
      <c r="G282" s="992"/>
      <c r="H282" s="1017"/>
      <c r="I282" s="995"/>
    </row>
    <row r="283" spans="1:9" ht="15.75" customHeight="1">
      <c r="A283" s="992"/>
      <c r="B283" s="993"/>
      <c r="C283" s="992"/>
      <c r="D283" s="992"/>
      <c r="E283" s="993"/>
      <c r="F283" s="994"/>
      <c r="G283" s="992"/>
      <c r="H283" s="1017"/>
      <c r="I283" s="995"/>
    </row>
    <row r="284" spans="1:9" ht="15.75" customHeight="1">
      <c r="A284" s="992"/>
      <c r="B284" s="993"/>
      <c r="C284" s="992"/>
      <c r="D284" s="992"/>
      <c r="E284" s="993"/>
      <c r="F284" s="994"/>
      <c r="G284" s="992"/>
      <c r="H284" s="1017"/>
      <c r="I284" s="995"/>
    </row>
    <row r="285" spans="1:9" ht="15.75" customHeight="1">
      <c r="A285" s="992"/>
      <c r="B285" s="993"/>
      <c r="C285" s="992"/>
      <c r="D285" s="992"/>
      <c r="E285" s="993"/>
      <c r="F285" s="994"/>
      <c r="G285" s="992"/>
      <c r="H285" s="1017"/>
      <c r="I285" s="995"/>
    </row>
    <row r="286" spans="1:9" ht="15.75" customHeight="1">
      <c r="A286" s="992"/>
      <c r="B286" s="993"/>
      <c r="C286" s="992"/>
      <c r="D286" s="992"/>
      <c r="E286" s="993"/>
      <c r="F286" s="994"/>
      <c r="G286" s="992"/>
      <c r="H286" s="1017"/>
      <c r="I286" s="995"/>
    </row>
    <row r="287" spans="1:9" ht="15.75" customHeight="1">
      <c r="A287" s="992"/>
      <c r="B287" s="993"/>
      <c r="C287" s="992"/>
      <c r="D287" s="992"/>
      <c r="E287" s="993"/>
      <c r="F287" s="994"/>
      <c r="G287" s="992"/>
      <c r="H287" s="1017"/>
      <c r="I287" s="995"/>
    </row>
    <row r="288" spans="1:9" ht="15.75" customHeight="1">
      <c r="A288" s="992"/>
      <c r="B288" s="993"/>
      <c r="C288" s="992"/>
      <c r="D288" s="992"/>
      <c r="E288" s="993"/>
      <c r="F288" s="994"/>
      <c r="G288" s="992"/>
      <c r="H288" s="1017"/>
      <c r="I288" s="995"/>
    </row>
    <row r="289" spans="1:9" ht="15.75" customHeight="1">
      <c r="A289" s="992"/>
      <c r="B289" s="993"/>
      <c r="C289" s="992"/>
      <c r="D289" s="992"/>
      <c r="E289" s="993"/>
      <c r="F289" s="994"/>
      <c r="G289" s="992"/>
      <c r="H289" s="1017"/>
      <c r="I289" s="995"/>
    </row>
    <row r="290" spans="1:9" ht="15.75" customHeight="1">
      <c r="A290" s="992"/>
      <c r="B290" s="993"/>
      <c r="C290" s="992"/>
      <c r="D290" s="992"/>
      <c r="E290" s="993"/>
      <c r="F290" s="994"/>
      <c r="G290" s="992"/>
      <c r="H290" s="1017"/>
      <c r="I290" s="995"/>
    </row>
    <row r="291" spans="1:9" ht="15.75" customHeight="1">
      <c r="A291" s="992"/>
      <c r="B291" s="993"/>
      <c r="C291" s="992"/>
      <c r="D291" s="992"/>
      <c r="E291" s="993"/>
      <c r="F291" s="994"/>
      <c r="G291" s="992"/>
      <c r="H291" s="1017"/>
      <c r="I291" s="995"/>
    </row>
    <row r="292" spans="1:9" ht="15.75" customHeight="1">
      <c r="A292" s="992"/>
      <c r="B292" s="993"/>
      <c r="C292" s="992"/>
      <c r="D292" s="992"/>
      <c r="E292" s="993"/>
      <c r="F292" s="994"/>
      <c r="G292" s="992"/>
      <c r="H292" s="1017"/>
      <c r="I292" s="995"/>
    </row>
    <row r="293" spans="1:9" ht="15.75" customHeight="1">
      <c r="A293" s="992"/>
      <c r="B293" s="993"/>
      <c r="C293" s="992"/>
      <c r="D293" s="992"/>
      <c r="E293" s="993"/>
      <c r="F293" s="994"/>
      <c r="G293" s="992"/>
      <c r="H293" s="1017"/>
      <c r="I293" s="995"/>
    </row>
    <row r="294" spans="1:9" ht="15.75" customHeight="1">
      <c r="A294" s="992"/>
      <c r="B294" s="993"/>
      <c r="C294" s="992"/>
      <c r="D294" s="992"/>
      <c r="E294" s="993"/>
      <c r="F294" s="994"/>
      <c r="G294" s="992"/>
      <c r="H294" s="1017"/>
      <c r="I294" s="995"/>
    </row>
    <row r="295" spans="1:9" ht="15.75" customHeight="1">
      <c r="A295" s="992"/>
      <c r="B295" s="993"/>
      <c r="C295" s="992"/>
      <c r="D295" s="992"/>
      <c r="E295" s="993"/>
      <c r="F295" s="994"/>
      <c r="G295" s="992"/>
      <c r="H295" s="1017"/>
      <c r="I295" s="995"/>
    </row>
    <row r="296" spans="1:9" ht="15.75" customHeight="1">
      <c r="A296" s="992"/>
      <c r="B296" s="993"/>
      <c r="C296" s="992"/>
      <c r="D296" s="992"/>
      <c r="E296" s="993"/>
      <c r="F296" s="994"/>
      <c r="G296" s="992"/>
      <c r="H296" s="1017"/>
      <c r="I296" s="995"/>
    </row>
    <row r="297" spans="1:9" ht="15.75" customHeight="1">
      <c r="A297" s="992"/>
      <c r="B297" s="993"/>
      <c r="C297" s="992"/>
      <c r="D297" s="992"/>
      <c r="E297" s="993"/>
      <c r="F297" s="994"/>
      <c r="G297" s="992"/>
      <c r="H297" s="1017"/>
      <c r="I297" s="995"/>
    </row>
    <row r="298" spans="1:9" ht="15.75" customHeight="1">
      <c r="A298" s="992"/>
      <c r="B298" s="993"/>
      <c r="C298" s="992"/>
      <c r="D298" s="992"/>
      <c r="E298" s="993"/>
      <c r="F298" s="994"/>
      <c r="G298" s="992"/>
      <c r="H298" s="1017"/>
      <c r="I298" s="995"/>
    </row>
    <row r="299" spans="1:9" ht="15.75" customHeight="1">
      <c r="A299" s="992"/>
      <c r="B299" s="993"/>
      <c r="C299" s="992"/>
      <c r="D299" s="992"/>
      <c r="E299" s="993"/>
      <c r="F299" s="994"/>
      <c r="G299" s="992"/>
      <c r="H299" s="1017"/>
      <c r="I299" s="995"/>
    </row>
    <row r="300" spans="1:9" ht="15.75" customHeight="1">
      <c r="A300" s="992"/>
      <c r="B300" s="993"/>
      <c r="C300" s="992"/>
      <c r="D300" s="992"/>
      <c r="E300" s="993"/>
      <c r="F300" s="994"/>
      <c r="G300" s="992"/>
      <c r="H300" s="1017"/>
      <c r="I300" s="995"/>
    </row>
    <row r="301" spans="1:9" ht="15.75" customHeight="1">
      <c r="A301" s="992"/>
      <c r="B301" s="993"/>
      <c r="C301" s="992"/>
      <c r="D301" s="992"/>
      <c r="E301" s="993"/>
      <c r="F301" s="994"/>
      <c r="G301" s="992"/>
      <c r="H301" s="1017"/>
      <c r="I301" s="995"/>
    </row>
    <row r="302" spans="1:9" ht="15.75" customHeight="1">
      <c r="A302" s="992"/>
      <c r="B302" s="993"/>
      <c r="C302" s="992"/>
      <c r="D302" s="992"/>
      <c r="E302" s="993"/>
      <c r="F302" s="994"/>
      <c r="G302" s="992"/>
      <c r="H302" s="1017"/>
      <c r="I302" s="995"/>
    </row>
    <row r="303" spans="1:9" ht="15.75" customHeight="1">
      <c r="A303" s="992"/>
      <c r="B303" s="993"/>
      <c r="C303" s="992"/>
      <c r="D303" s="992"/>
      <c r="E303" s="993"/>
      <c r="F303" s="994"/>
      <c r="G303" s="992"/>
      <c r="H303" s="1017"/>
      <c r="I303" s="995"/>
    </row>
    <row r="304" spans="1:9" ht="15.75" customHeight="1">
      <c r="A304" s="992"/>
      <c r="B304" s="993"/>
      <c r="C304" s="992"/>
      <c r="D304" s="992"/>
      <c r="E304" s="993"/>
      <c r="F304" s="994"/>
      <c r="G304" s="992"/>
      <c r="H304" s="1017"/>
      <c r="I304" s="995"/>
    </row>
    <row r="305" spans="1:9" ht="15.75" customHeight="1">
      <c r="A305" s="992"/>
      <c r="B305" s="993"/>
      <c r="C305" s="992"/>
      <c r="D305" s="992"/>
      <c r="E305" s="993"/>
      <c r="F305" s="994"/>
      <c r="G305" s="992"/>
      <c r="H305" s="1017"/>
      <c r="I305" s="995"/>
    </row>
    <row r="306" spans="1:9" ht="15.75" customHeight="1">
      <c r="A306" s="992"/>
      <c r="B306" s="993"/>
      <c r="C306" s="992"/>
      <c r="D306" s="992"/>
      <c r="E306" s="993"/>
      <c r="F306" s="994"/>
      <c r="G306" s="992"/>
      <c r="H306" s="1017"/>
      <c r="I306" s="995"/>
    </row>
    <row r="307" spans="1:9" ht="15.75" customHeight="1">
      <c r="A307" s="992"/>
      <c r="B307" s="993"/>
      <c r="C307" s="992"/>
      <c r="D307" s="992"/>
      <c r="E307" s="993"/>
      <c r="F307" s="994"/>
      <c r="G307" s="992"/>
      <c r="H307" s="1017"/>
      <c r="I307" s="995"/>
    </row>
    <row r="308" spans="1:9" ht="15.75" customHeight="1">
      <c r="A308" s="992"/>
      <c r="B308" s="993"/>
      <c r="C308" s="992"/>
      <c r="D308" s="992"/>
      <c r="E308" s="993"/>
      <c r="F308" s="994"/>
      <c r="G308" s="992"/>
      <c r="H308" s="1017"/>
      <c r="I308" s="995"/>
    </row>
    <row r="309" spans="1:9" ht="15.75" customHeight="1">
      <c r="A309" s="992"/>
      <c r="B309" s="993"/>
      <c r="C309" s="992"/>
      <c r="D309" s="992"/>
      <c r="E309" s="993"/>
      <c r="F309" s="994"/>
      <c r="G309" s="992"/>
      <c r="H309" s="1017"/>
      <c r="I309" s="995"/>
    </row>
    <row r="310" spans="1:9" ht="15.75" customHeight="1">
      <c r="A310" s="992"/>
      <c r="B310" s="993"/>
      <c r="C310" s="992"/>
      <c r="D310" s="992"/>
      <c r="E310" s="993"/>
      <c r="F310" s="994"/>
      <c r="G310" s="992"/>
      <c r="H310" s="1017"/>
      <c r="I310" s="995"/>
    </row>
    <row r="311" spans="1:9" ht="15.75" customHeight="1">
      <c r="A311" s="992"/>
      <c r="B311" s="993"/>
      <c r="C311" s="992"/>
      <c r="D311" s="992"/>
      <c r="E311" s="993"/>
      <c r="F311" s="994"/>
      <c r="G311" s="992"/>
      <c r="H311" s="1017"/>
      <c r="I311" s="995"/>
    </row>
    <row r="312" spans="1:9" ht="15.75" customHeight="1">
      <c r="A312" s="992"/>
      <c r="B312" s="993"/>
      <c r="C312" s="992"/>
      <c r="D312" s="992"/>
      <c r="E312" s="993"/>
      <c r="F312" s="994"/>
      <c r="G312" s="992"/>
      <c r="H312" s="1017"/>
      <c r="I312" s="995"/>
    </row>
    <row r="313" spans="1:9" ht="15.75" customHeight="1">
      <c r="A313" s="992"/>
      <c r="B313" s="993"/>
      <c r="C313" s="992"/>
      <c r="D313" s="992"/>
      <c r="E313" s="993"/>
      <c r="F313" s="994"/>
      <c r="G313" s="992"/>
      <c r="H313" s="1017"/>
      <c r="I313" s="995"/>
    </row>
    <row r="314" spans="1:9" ht="15.75" customHeight="1">
      <c r="A314" s="992"/>
      <c r="B314" s="993"/>
      <c r="C314" s="992"/>
      <c r="D314" s="992"/>
      <c r="E314" s="993"/>
      <c r="F314" s="994"/>
      <c r="G314" s="992"/>
      <c r="H314" s="1017"/>
      <c r="I314" s="995"/>
    </row>
    <row r="315" spans="1:9" ht="15.75" customHeight="1">
      <c r="A315" s="992"/>
      <c r="B315" s="993"/>
      <c r="C315" s="992"/>
      <c r="D315" s="992"/>
      <c r="E315" s="993"/>
      <c r="F315" s="994"/>
      <c r="G315" s="992"/>
      <c r="H315" s="1017"/>
      <c r="I315" s="995"/>
    </row>
    <row r="316" spans="1:9" ht="15.75" customHeight="1">
      <c r="A316" s="992"/>
      <c r="B316" s="993"/>
      <c r="C316" s="992"/>
      <c r="D316" s="992"/>
      <c r="E316" s="993"/>
      <c r="F316" s="994"/>
      <c r="G316" s="992"/>
      <c r="H316" s="1017"/>
      <c r="I316" s="995"/>
    </row>
    <row r="317" spans="1:9" ht="15.75" customHeight="1">
      <c r="A317" s="992"/>
      <c r="B317" s="993"/>
      <c r="C317" s="992"/>
      <c r="D317" s="992"/>
      <c r="E317" s="993"/>
      <c r="F317" s="994"/>
      <c r="G317" s="992"/>
      <c r="H317" s="1017"/>
      <c r="I317" s="995"/>
    </row>
    <row r="318" spans="1:9" ht="15.75" customHeight="1">
      <c r="A318" s="992"/>
      <c r="B318" s="993"/>
      <c r="C318" s="992"/>
      <c r="D318" s="992"/>
      <c r="E318" s="993"/>
      <c r="F318" s="994"/>
      <c r="G318" s="992"/>
      <c r="H318" s="1017"/>
      <c r="I318" s="995"/>
    </row>
    <row r="319" spans="1:9" ht="15.75" customHeight="1">
      <c r="A319" s="992"/>
      <c r="B319" s="993"/>
      <c r="C319" s="992"/>
      <c r="D319" s="992"/>
      <c r="E319" s="993"/>
      <c r="F319" s="994"/>
      <c r="G319" s="992"/>
      <c r="H319" s="1017"/>
      <c r="I319" s="995"/>
    </row>
    <row r="320" spans="1:9" ht="15.75" customHeight="1">
      <c r="A320" s="992"/>
      <c r="B320" s="993"/>
      <c r="C320" s="992"/>
      <c r="D320" s="992"/>
      <c r="E320" s="993"/>
      <c r="F320" s="994"/>
      <c r="G320" s="992"/>
      <c r="H320" s="1017"/>
      <c r="I320" s="995"/>
    </row>
    <row r="321" spans="1:9" ht="15.75" customHeight="1">
      <c r="A321" s="992"/>
      <c r="B321" s="993"/>
      <c r="C321" s="992"/>
      <c r="D321" s="992"/>
      <c r="E321" s="993"/>
      <c r="F321" s="994"/>
      <c r="G321" s="992"/>
      <c r="H321" s="1017"/>
      <c r="I321" s="995"/>
    </row>
    <row r="322" spans="1:9" ht="15.75" customHeight="1">
      <c r="A322" s="992"/>
      <c r="B322" s="993"/>
      <c r="C322" s="992"/>
      <c r="D322" s="992"/>
      <c r="E322" s="993"/>
      <c r="F322" s="994"/>
      <c r="G322" s="992"/>
      <c r="H322" s="1017"/>
      <c r="I322" s="995"/>
    </row>
    <row r="323" spans="1:9" ht="15.75" customHeight="1">
      <c r="A323" s="992"/>
      <c r="B323" s="993"/>
      <c r="C323" s="992"/>
      <c r="D323" s="992"/>
      <c r="E323" s="993"/>
      <c r="F323" s="994"/>
      <c r="G323" s="992"/>
      <c r="H323" s="1017"/>
      <c r="I323" s="995"/>
    </row>
    <row r="324" spans="1:9" ht="15.75" customHeight="1">
      <c r="A324" s="992"/>
      <c r="B324" s="993"/>
      <c r="C324" s="992"/>
      <c r="D324" s="992"/>
      <c r="E324" s="993"/>
      <c r="F324" s="994"/>
      <c r="G324" s="992"/>
      <c r="H324" s="1017"/>
      <c r="I324" s="995"/>
    </row>
    <row r="325" spans="1:9" ht="15.75" customHeight="1">
      <c r="A325" s="992"/>
      <c r="B325" s="993"/>
      <c r="C325" s="992"/>
      <c r="D325" s="992"/>
      <c r="E325" s="993"/>
      <c r="F325" s="994"/>
      <c r="G325" s="992"/>
      <c r="H325" s="1017"/>
      <c r="I325" s="995"/>
    </row>
    <row r="326" spans="1:9" ht="15.75" customHeight="1">
      <c r="A326" s="992"/>
      <c r="B326" s="993"/>
      <c r="C326" s="992"/>
      <c r="D326" s="992"/>
      <c r="E326" s="993"/>
      <c r="F326" s="994"/>
      <c r="G326" s="992"/>
      <c r="H326" s="1017"/>
      <c r="I326" s="995"/>
    </row>
    <row r="327" spans="1:9" ht="15.75" customHeight="1">
      <c r="A327" s="992"/>
      <c r="B327" s="993"/>
      <c r="C327" s="992"/>
      <c r="D327" s="992"/>
      <c r="E327" s="993"/>
      <c r="F327" s="994"/>
      <c r="G327" s="992"/>
      <c r="H327" s="1017"/>
      <c r="I327" s="995"/>
    </row>
    <row r="328" spans="1:9" ht="15.75" customHeight="1">
      <c r="A328" s="992"/>
      <c r="B328" s="993"/>
      <c r="C328" s="992"/>
      <c r="D328" s="992"/>
      <c r="E328" s="993"/>
      <c r="F328" s="994"/>
      <c r="G328" s="992"/>
      <c r="H328" s="1017"/>
      <c r="I328" s="995"/>
    </row>
    <row r="329" spans="1:9" ht="15.75" customHeight="1">
      <c r="A329" s="992"/>
      <c r="B329" s="993"/>
      <c r="C329" s="992"/>
      <c r="D329" s="992"/>
      <c r="E329" s="993"/>
      <c r="F329" s="994"/>
      <c r="G329" s="992"/>
      <c r="H329" s="1017"/>
      <c r="I329" s="995"/>
    </row>
    <row r="330" spans="1:9" ht="15.75" customHeight="1">
      <c r="A330" s="992"/>
      <c r="B330" s="993"/>
      <c r="C330" s="992"/>
      <c r="D330" s="992"/>
      <c r="E330" s="993"/>
      <c r="F330" s="994"/>
      <c r="G330" s="992"/>
      <c r="H330" s="1017"/>
      <c r="I330" s="995"/>
    </row>
    <row r="331" spans="1:9" ht="15.75" customHeight="1">
      <c r="A331" s="992"/>
      <c r="B331" s="993"/>
      <c r="C331" s="992"/>
      <c r="D331" s="992"/>
      <c r="E331" s="993"/>
      <c r="F331" s="994"/>
      <c r="G331" s="992"/>
      <c r="H331" s="1017"/>
      <c r="I331" s="995"/>
    </row>
    <row r="332" spans="1:9" ht="15.75" customHeight="1">
      <c r="A332" s="992"/>
      <c r="B332" s="993"/>
      <c r="C332" s="992"/>
      <c r="D332" s="992"/>
      <c r="E332" s="993"/>
      <c r="F332" s="994"/>
      <c r="G332" s="992"/>
      <c r="H332" s="1017"/>
      <c r="I332" s="995"/>
    </row>
    <row r="333" spans="1:9" ht="15.75" customHeight="1">
      <c r="A333" s="992"/>
      <c r="B333" s="993"/>
      <c r="C333" s="992"/>
      <c r="D333" s="992"/>
      <c r="E333" s="993"/>
      <c r="F333" s="994"/>
      <c r="G333" s="992"/>
      <c r="H333" s="1017"/>
      <c r="I333" s="995"/>
    </row>
    <row r="334" spans="1:9" ht="15.75" customHeight="1">
      <c r="A334" s="992"/>
      <c r="B334" s="993"/>
      <c r="C334" s="992"/>
      <c r="D334" s="992"/>
      <c r="E334" s="993"/>
      <c r="F334" s="994"/>
      <c r="G334" s="992"/>
      <c r="H334" s="1017"/>
      <c r="I334" s="995"/>
    </row>
    <row r="335" spans="1:9" ht="15.75" customHeight="1">
      <c r="A335" s="992"/>
      <c r="B335" s="993"/>
      <c r="C335" s="992"/>
      <c r="D335" s="992"/>
      <c r="E335" s="993"/>
      <c r="F335" s="994"/>
      <c r="G335" s="992"/>
      <c r="H335" s="1017"/>
      <c r="I335" s="995"/>
    </row>
    <row r="336" spans="1:9" ht="15.75" customHeight="1">
      <c r="A336" s="992"/>
      <c r="B336" s="993"/>
      <c r="C336" s="992"/>
      <c r="D336" s="992"/>
      <c r="E336" s="993"/>
      <c r="F336" s="994"/>
      <c r="G336" s="992"/>
      <c r="H336" s="1017"/>
      <c r="I336" s="995"/>
    </row>
    <row r="337" spans="1:9" ht="15.75" customHeight="1">
      <c r="A337" s="992"/>
      <c r="B337" s="993"/>
      <c r="C337" s="992"/>
      <c r="D337" s="992"/>
      <c r="E337" s="993"/>
      <c r="F337" s="994"/>
      <c r="G337" s="992"/>
      <c r="H337" s="1017"/>
      <c r="I337" s="995"/>
    </row>
    <row r="338" spans="1:9" ht="15.75" customHeight="1">
      <c r="A338" s="992"/>
      <c r="B338" s="993"/>
      <c r="C338" s="992"/>
      <c r="D338" s="992"/>
      <c r="E338" s="993"/>
      <c r="F338" s="994"/>
      <c r="G338" s="992"/>
      <c r="H338" s="1017"/>
      <c r="I338" s="995"/>
    </row>
    <row r="339" spans="1:9" ht="15.75" customHeight="1">
      <c r="A339" s="992"/>
      <c r="B339" s="993"/>
      <c r="C339" s="992"/>
      <c r="D339" s="992"/>
      <c r="E339" s="993"/>
      <c r="F339" s="994"/>
      <c r="G339" s="992"/>
      <c r="H339" s="1017"/>
      <c r="I339" s="995"/>
    </row>
    <row r="340" spans="1:9" ht="15.75" customHeight="1">
      <c r="A340" s="992"/>
      <c r="B340" s="993"/>
      <c r="C340" s="992"/>
      <c r="D340" s="992"/>
      <c r="E340" s="993"/>
      <c r="F340" s="994"/>
      <c r="G340" s="992"/>
      <c r="H340" s="1017"/>
      <c r="I340" s="995"/>
    </row>
    <row r="341" spans="1:9" ht="15.75" customHeight="1">
      <c r="A341" s="992"/>
      <c r="B341" s="993"/>
      <c r="C341" s="992"/>
      <c r="D341" s="992"/>
      <c r="E341" s="993"/>
      <c r="F341" s="994"/>
      <c r="G341" s="992"/>
      <c r="H341" s="1017"/>
      <c r="I341" s="995"/>
    </row>
    <row r="342" spans="1:9" ht="15.75" customHeight="1">
      <c r="A342" s="992"/>
      <c r="B342" s="993"/>
      <c r="C342" s="992"/>
      <c r="D342" s="992"/>
      <c r="E342" s="993"/>
      <c r="F342" s="994"/>
      <c r="G342" s="992"/>
      <c r="H342" s="1017"/>
      <c r="I342" s="995"/>
    </row>
    <row r="343" spans="1:9" ht="15.75" customHeight="1">
      <c r="A343" s="992"/>
      <c r="B343" s="993"/>
      <c r="C343" s="992"/>
      <c r="D343" s="992"/>
      <c r="E343" s="993"/>
      <c r="F343" s="994"/>
      <c r="G343" s="992"/>
      <c r="H343" s="1017"/>
      <c r="I343" s="995"/>
    </row>
    <row r="344" spans="1:9" ht="15.75" customHeight="1">
      <c r="A344" s="992"/>
      <c r="B344" s="993"/>
      <c r="C344" s="992"/>
      <c r="D344" s="992"/>
      <c r="E344" s="993"/>
      <c r="F344" s="994"/>
      <c r="G344" s="992"/>
      <c r="H344" s="1017"/>
      <c r="I344" s="995"/>
    </row>
    <row r="345" spans="1:9" ht="15.75" customHeight="1">
      <c r="A345" s="992"/>
      <c r="B345" s="993"/>
      <c r="C345" s="992"/>
      <c r="D345" s="992"/>
      <c r="E345" s="993"/>
      <c r="F345" s="994"/>
      <c r="G345" s="992"/>
      <c r="H345" s="1017"/>
      <c r="I345" s="995"/>
    </row>
    <row r="346" spans="1:9" ht="15.75" customHeight="1">
      <c r="A346" s="992"/>
      <c r="B346" s="993"/>
      <c r="C346" s="992"/>
      <c r="D346" s="992"/>
      <c r="E346" s="993"/>
      <c r="F346" s="994"/>
      <c r="G346" s="992"/>
      <c r="H346" s="1017"/>
      <c r="I346" s="995"/>
    </row>
    <row r="347" spans="1:9" ht="15.75" customHeight="1">
      <c r="A347" s="992"/>
      <c r="B347" s="993"/>
      <c r="C347" s="992"/>
      <c r="D347" s="992"/>
      <c r="E347" s="993"/>
      <c r="F347" s="994"/>
      <c r="G347" s="992"/>
      <c r="H347" s="1017"/>
      <c r="I347" s="995"/>
    </row>
    <row r="348" spans="1:9" ht="15.75" customHeight="1">
      <c r="A348" s="992"/>
      <c r="B348" s="993"/>
      <c r="C348" s="992"/>
      <c r="D348" s="992"/>
      <c r="E348" s="993"/>
      <c r="F348" s="994"/>
      <c r="G348" s="992"/>
      <c r="H348" s="1017"/>
      <c r="I348" s="995"/>
    </row>
    <row r="349" spans="1:9" ht="15.75" customHeight="1">
      <c r="A349" s="992"/>
      <c r="B349" s="993"/>
      <c r="C349" s="992"/>
      <c r="D349" s="992"/>
      <c r="E349" s="993"/>
      <c r="F349" s="994"/>
      <c r="G349" s="992"/>
      <c r="H349" s="1017"/>
      <c r="I349" s="995"/>
    </row>
    <row r="350" spans="1:9" ht="15.75" customHeight="1">
      <c r="A350" s="992"/>
      <c r="B350" s="993"/>
      <c r="C350" s="992"/>
      <c r="D350" s="992"/>
      <c r="E350" s="993"/>
      <c r="F350" s="994"/>
      <c r="G350" s="992"/>
      <c r="H350" s="1017"/>
      <c r="I350" s="995"/>
    </row>
    <row r="351" spans="1:9" ht="15.75" customHeight="1">
      <c r="A351" s="992"/>
      <c r="B351" s="993"/>
      <c r="C351" s="992"/>
      <c r="D351" s="992"/>
      <c r="E351" s="993"/>
      <c r="F351" s="994"/>
      <c r="G351" s="992"/>
      <c r="H351" s="1017"/>
      <c r="I351" s="995"/>
    </row>
    <row r="352" spans="1:9" ht="15.75" customHeight="1">
      <c r="A352" s="992"/>
      <c r="B352" s="993"/>
      <c r="C352" s="992"/>
      <c r="D352" s="992"/>
      <c r="E352" s="993"/>
      <c r="F352" s="994"/>
      <c r="G352" s="992"/>
      <c r="H352" s="1017"/>
      <c r="I352" s="995"/>
    </row>
    <row r="353" spans="1:9" ht="15.75" customHeight="1">
      <c r="A353" s="992"/>
      <c r="B353" s="992"/>
      <c r="C353" s="992"/>
      <c r="D353" s="992"/>
      <c r="E353" s="996"/>
      <c r="F353" s="997"/>
      <c r="G353" s="992"/>
      <c r="H353" s="1017"/>
      <c r="I353" s="995"/>
    </row>
    <row r="354" spans="1:9" ht="15.75" customHeight="1">
      <c r="A354" s="992"/>
      <c r="B354" s="992"/>
      <c r="C354" s="992"/>
      <c r="D354" s="992"/>
      <c r="E354" s="996"/>
      <c r="F354" s="997"/>
      <c r="G354" s="992"/>
      <c r="H354" s="1017"/>
      <c r="I354" s="995"/>
    </row>
    <row r="355" spans="1:9" ht="15.75" customHeight="1">
      <c r="A355" s="992"/>
      <c r="B355" s="992"/>
      <c r="C355" s="992"/>
      <c r="D355" s="992"/>
      <c r="E355" s="996"/>
      <c r="F355" s="997"/>
      <c r="G355" s="992"/>
      <c r="H355" s="1017"/>
      <c r="I355" s="995"/>
    </row>
    <row r="356" spans="1:9" ht="15.75" customHeight="1">
      <c r="A356" s="992"/>
      <c r="B356" s="992"/>
      <c r="C356" s="992"/>
      <c r="D356" s="992"/>
      <c r="E356" s="996"/>
      <c r="F356" s="997"/>
      <c r="G356" s="992"/>
      <c r="H356" s="1017"/>
      <c r="I356" s="995"/>
    </row>
    <row r="357" spans="1:9" ht="15.75" customHeight="1">
      <c r="A357" s="992"/>
      <c r="B357" s="992"/>
      <c r="C357" s="992"/>
      <c r="D357" s="992"/>
      <c r="E357" s="996"/>
      <c r="F357" s="997"/>
      <c r="G357" s="992"/>
      <c r="H357" s="1017"/>
      <c r="I357" s="995"/>
    </row>
    <row r="358" spans="1:9" ht="15.75" customHeight="1">
      <c r="A358" s="992"/>
      <c r="B358" s="992"/>
      <c r="C358" s="992"/>
      <c r="D358" s="992"/>
      <c r="E358" s="996"/>
      <c r="F358" s="997"/>
      <c r="G358" s="992"/>
      <c r="H358" s="1017"/>
      <c r="I358" s="995"/>
    </row>
    <row r="359" spans="1:9" ht="15.75" customHeight="1">
      <c r="A359" s="992"/>
      <c r="B359" s="992"/>
      <c r="C359" s="992"/>
      <c r="D359" s="992"/>
      <c r="E359" s="996"/>
      <c r="F359" s="997"/>
      <c r="G359" s="992"/>
      <c r="H359" s="1017"/>
      <c r="I359" s="995"/>
    </row>
    <row r="360" spans="1:9" ht="15.75" customHeight="1">
      <c r="A360" s="992"/>
      <c r="B360" s="992"/>
      <c r="C360" s="992"/>
      <c r="D360" s="992"/>
      <c r="E360" s="996"/>
      <c r="F360" s="997"/>
      <c r="G360" s="992"/>
      <c r="H360" s="1017"/>
      <c r="I360" s="995"/>
    </row>
    <row r="361" spans="1:9" ht="15.75" customHeight="1">
      <c r="A361" s="992"/>
      <c r="B361" s="992"/>
      <c r="C361" s="992"/>
      <c r="D361" s="992"/>
      <c r="E361" s="996"/>
      <c r="F361" s="997"/>
      <c r="G361" s="992"/>
      <c r="H361" s="1017"/>
      <c r="I361" s="995"/>
    </row>
    <row r="362" spans="1:9" ht="15.75" customHeight="1">
      <c r="A362" s="992"/>
      <c r="B362" s="992"/>
      <c r="C362" s="992"/>
      <c r="D362" s="992"/>
      <c r="E362" s="996"/>
      <c r="F362" s="997"/>
      <c r="G362" s="992"/>
      <c r="H362" s="1017"/>
      <c r="I362" s="995"/>
    </row>
    <row r="363" spans="1:9" ht="15.75" customHeight="1">
      <c r="A363" s="992"/>
      <c r="B363" s="992"/>
      <c r="C363" s="992"/>
      <c r="D363" s="992"/>
      <c r="E363" s="996"/>
      <c r="F363" s="997"/>
      <c r="G363" s="992"/>
      <c r="H363" s="1017"/>
      <c r="I363" s="995"/>
    </row>
    <row r="364" spans="1:9" ht="15.75" customHeight="1">
      <c r="A364" s="992"/>
      <c r="B364" s="992"/>
      <c r="C364" s="992"/>
      <c r="D364" s="992"/>
      <c r="E364" s="996"/>
      <c r="F364" s="997"/>
      <c r="G364" s="992"/>
      <c r="H364" s="1017"/>
      <c r="I364" s="995"/>
    </row>
    <row r="365" spans="1:9" ht="15.75" customHeight="1">
      <c r="A365" s="992"/>
      <c r="B365" s="992"/>
      <c r="C365" s="992"/>
      <c r="D365" s="992"/>
      <c r="E365" s="996"/>
      <c r="F365" s="997"/>
      <c r="G365" s="992"/>
      <c r="H365" s="1017"/>
      <c r="I365" s="995"/>
    </row>
    <row r="366" spans="1:9" ht="15.75" customHeight="1">
      <c r="A366" s="992"/>
      <c r="B366" s="992"/>
      <c r="C366" s="992"/>
      <c r="D366" s="992"/>
      <c r="E366" s="996"/>
      <c r="F366" s="997"/>
      <c r="G366" s="992"/>
      <c r="H366" s="1017"/>
      <c r="I366" s="995"/>
    </row>
    <row r="367" spans="1:9" ht="15.75" customHeight="1">
      <c r="A367" s="992"/>
      <c r="B367" s="992"/>
      <c r="C367" s="992"/>
      <c r="D367" s="992"/>
      <c r="E367" s="996"/>
      <c r="F367" s="997"/>
      <c r="G367" s="992"/>
      <c r="H367" s="1017"/>
      <c r="I367" s="995"/>
    </row>
    <row r="368" spans="1:9" ht="15.75" customHeight="1">
      <c r="A368" s="992"/>
      <c r="B368" s="992"/>
      <c r="C368" s="992"/>
      <c r="D368" s="992"/>
      <c r="E368" s="996"/>
      <c r="F368" s="997"/>
      <c r="G368" s="992"/>
      <c r="H368" s="1017"/>
      <c r="I368" s="995"/>
    </row>
    <row r="369" spans="1:9" ht="15.75" customHeight="1">
      <c r="A369" s="992"/>
      <c r="B369" s="992"/>
      <c r="C369" s="992"/>
      <c r="D369" s="992"/>
      <c r="E369" s="996"/>
      <c r="F369" s="997"/>
      <c r="G369" s="992"/>
      <c r="H369" s="1017"/>
      <c r="I369" s="995"/>
    </row>
    <row r="370" spans="1:9" ht="15.75" customHeight="1">
      <c r="A370" s="992"/>
      <c r="B370" s="992"/>
      <c r="C370" s="992"/>
      <c r="D370" s="992"/>
      <c r="E370" s="996"/>
      <c r="F370" s="997"/>
      <c r="G370" s="992"/>
      <c r="H370" s="1017"/>
      <c r="I370" s="995"/>
    </row>
    <row r="371" spans="1:9" ht="15.75" customHeight="1">
      <c r="A371" s="992"/>
      <c r="B371" s="992"/>
      <c r="C371" s="992"/>
      <c r="D371" s="992"/>
      <c r="E371" s="996"/>
      <c r="F371" s="997"/>
      <c r="G371" s="992"/>
      <c r="H371" s="1017"/>
      <c r="I371" s="995"/>
    </row>
    <row r="372" spans="1:9" ht="15.75" customHeight="1">
      <c r="A372" s="992"/>
      <c r="B372" s="992"/>
      <c r="C372" s="992"/>
      <c r="D372" s="992"/>
      <c r="E372" s="996"/>
      <c r="F372" s="997"/>
      <c r="G372" s="992"/>
      <c r="H372" s="1017"/>
      <c r="I372" s="995"/>
    </row>
    <row r="373" spans="1:9" ht="15.75" customHeight="1">
      <c r="A373" s="992"/>
      <c r="B373" s="992"/>
      <c r="C373" s="992"/>
      <c r="D373" s="992"/>
      <c r="E373" s="996"/>
      <c r="F373" s="997"/>
      <c r="G373" s="992"/>
      <c r="H373" s="1017"/>
      <c r="I373" s="995"/>
    </row>
    <row r="374" spans="1:9" ht="15.75" customHeight="1">
      <c r="A374" s="992"/>
      <c r="B374" s="992"/>
      <c r="C374" s="992"/>
      <c r="D374" s="992"/>
      <c r="E374" s="996"/>
      <c r="F374" s="997"/>
      <c r="G374" s="992"/>
      <c r="H374" s="1017"/>
      <c r="I374" s="995"/>
    </row>
    <row r="375" spans="1:9" ht="15.75" customHeight="1">
      <c r="A375" s="992"/>
      <c r="B375" s="992"/>
      <c r="C375" s="992"/>
      <c r="D375" s="992"/>
      <c r="E375" s="996"/>
      <c r="F375" s="997"/>
      <c r="G375" s="992"/>
      <c r="H375" s="1017"/>
      <c r="I375" s="995"/>
    </row>
    <row r="376" spans="1:9" ht="15.75" customHeight="1">
      <c r="A376" s="992"/>
      <c r="B376" s="992"/>
      <c r="C376" s="992"/>
      <c r="D376" s="992"/>
      <c r="E376" s="996"/>
      <c r="F376" s="997"/>
      <c r="G376" s="992"/>
      <c r="H376" s="1017"/>
      <c r="I376" s="995"/>
    </row>
    <row r="377" spans="1:9" ht="15.75" customHeight="1">
      <c r="A377" s="992"/>
      <c r="B377" s="992"/>
      <c r="C377" s="992"/>
      <c r="D377" s="992"/>
      <c r="E377" s="996"/>
      <c r="F377" s="997"/>
      <c r="G377" s="992"/>
      <c r="H377" s="1017"/>
      <c r="I377" s="995"/>
    </row>
    <row r="378" spans="1:9" ht="15.75" customHeight="1">
      <c r="A378" s="992"/>
      <c r="B378" s="992"/>
      <c r="C378" s="992"/>
      <c r="D378" s="992"/>
      <c r="E378" s="996"/>
      <c r="F378" s="997"/>
      <c r="G378" s="992"/>
      <c r="H378" s="1017"/>
      <c r="I378" s="995"/>
    </row>
    <row r="379" spans="1:9" ht="15.75" customHeight="1">
      <c r="A379" s="992"/>
      <c r="B379" s="992"/>
      <c r="C379" s="992"/>
      <c r="D379" s="992"/>
      <c r="E379" s="996"/>
      <c r="F379" s="997"/>
      <c r="G379" s="992"/>
      <c r="H379" s="1017"/>
      <c r="I379" s="995"/>
    </row>
    <row r="380" spans="1:9" ht="15.75" customHeight="1">
      <c r="A380" s="992"/>
      <c r="B380" s="992"/>
      <c r="C380" s="992"/>
      <c r="D380" s="992"/>
      <c r="E380" s="996"/>
      <c r="F380" s="997"/>
      <c r="G380" s="992"/>
      <c r="H380" s="1017"/>
      <c r="I380" s="995"/>
    </row>
    <row r="381" spans="1:9" ht="15.75" customHeight="1">
      <c r="A381" s="992"/>
      <c r="B381" s="992"/>
      <c r="C381" s="992"/>
      <c r="D381" s="992"/>
      <c r="E381" s="996"/>
      <c r="F381" s="997"/>
      <c r="G381" s="992"/>
      <c r="H381" s="1017"/>
      <c r="I381" s="995"/>
    </row>
    <row r="382" spans="1:9" ht="15.75" customHeight="1">
      <c r="A382" s="992"/>
      <c r="B382" s="992"/>
      <c r="C382" s="992"/>
      <c r="D382" s="992"/>
      <c r="E382" s="996"/>
      <c r="F382" s="997"/>
      <c r="G382" s="992"/>
      <c r="H382" s="1017"/>
      <c r="I382" s="995"/>
    </row>
    <row r="383" spans="1:9" ht="15.75" customHeight="1">
      <c r="A383" s="992"/>
      <c r="B383" s="992"/>
      <c r="C383" s="992"/>
      <c r="D383" s="992"/>
      <c r="E383" s="996"/>
      <c r="F383" s="997"/>
      <c r="G383" s="992"/>
      <c r="H383" s="1017"/>
      <c r="I383" s="995"/>
    </row>
    <row r="384" spans="1:9" ht="15.75" customHeight="1">
      <c r="A384" s="992"/>
      <c r="B384" s="992"/>
      <c r="C384" s="992"/>
      <c r="D384" s="992"/>
      <c r="E384" s="996"/>
      <c r="F384" s="997"/>
      <c r="G384" s="992"/>
      <c r="H384" s="1017"/>
      <c r="I384" s="995"/>
    </row>
    <row r="385" spans="1:9" ht="15.75" customHeight="1">
      <c r="A385" s="992"/>
      <c r="B385" s="992"/>
      <c r="C385" s="992"/>
      <c r="D385" s="992"/>
      <c r="E385" s="996"/>
      <c r="F385" s="997"/>
      <c r="G385" s="992"/>
      <c r="H385" s="1017"/>
      <c r="I385" s="995"/>
    </row>
    <row r="386" spans="1:9" ht="15.75" customHeight="1">
      <c r="A386" s="992"/>
      <c r="B386" s="992"/>
      <c r="C386" s="992"/>
      <c r="D386" s="992"/>
      <c r="E386" s="996"/>
      <c r="F386" s="997"/>
      <c r="G386" s="992"/>
      <c r="H386" s="1017"/>
      <c r="I386" s="995"/>
    </row>
    <row r="387" spans="1:9" ht="15.75" customHeight="1">
      <c r="A387" s="992"/>
      <c r="B387" s="992"/>
      <c r="C387" s="992"/>
      <c r="D387" s="992"/>
      <c r="E387" s="996"/>
      <c r="F387" s="997"/>
      <c r="G387" s="992"/>
      <c r="H387" s="1017"/>
      <c r="I387" s="995"/>
    </row>
    <row r="388" spans="1:9" ht="15.75" customHeight="1">
      <c r="A388" s="992"/>
      <c r="B388" s="992"/>
      <c r="C388" s="992"/>
      <c r="D388" s="992"/>
      <c r="E388" s="996"/>
      <c r="F388" s="997"/>
      <c r="G388" s="992"/>
      <c r="H388" s="1017"/>
      <c r="I388" s="995"/>
    </row>
    <row r="389" spans="1:9" ht="15.75" customHeight="1">
      <c r="A389" s="992"/>
      <c r="B389" s="992"/>
      <c r="C389" s="992"/>
      <c r="D389" s="992"/>
      <c r="E389" s="996"/>
      <c r="F389" s="997"/>
      <c r="G389" s="992"/>
      <c r="H389" s="1017"/>
      <c r="I389" s="995"/>
    </row>
    <row r="390" spans="1:9" ht="15.75" customHeight="1">
      <c r="A390" s="992"/>
      <c r="B390" s="992"/>
      <c r="C390" s="992"/>
      <c r="D390" s="992"/>
      <c r="E390" s="996"/>
      <c r="F390" s="997"/>
      <c r="G390" s="992"/>
      <c r="H390" s="1017"/>
      <c r="I390" s="995"/>
    </row>
    <row r="391" spans="1:9" ht="15.75" customHeight="1">
      <c r="A391" s="992"/>
      <c r="B391" s="992"/>
      <c r="C391" s="992"/>
      <c r="D391" s="992"/>
      <c r="E391" s="996"/>
      <c r="F391" s="997"/>
      <c r="G391" s="992"/>
      <c r="H391" s="1017"/>
      <c r="I391" s="995"/>
    </row>
    <row r="392" spans="1:9" ht="15.75" customHeight="1">
      <c r="A392" s="992"/>
      <c r="B392" s="992"/>
      <c r="C392" s="992"/>
      <c r="D392" s="992"/>
      <c r="E392" s="996"/>
      <c r="F392" s="997"/>
      <c r="G392" s="992"/>
      <c r="H392" s="1017"/>
      <c r="I392" s="995"/>
    </row>
    <row r="393" spans="1:9" ht="15.75" customHeight="1">
      <c r="A393" s="992"/>
      <c r="B393" s="992"/>
      <c r="C393" s="992"/>
      <c r="D393" s="992"/>
      <c r="E393" s="996"/>
      <c r="F393" s="997"/>
      <c r="G393" s="992"/>
      <c r="H393" s="1017"/>
      <c r="I393" s="995"/>
    </row>
    <row r="394" spans="1:9" ht="15.75" customHeight="1">
      <c r="A394" s="992"/>
      <c r="B394" s="992"/>
      <c r="C394" s="992"/>
      <c r="D394" s="992"/>
      <c r="E394" s="996"/>
      <c r="F394" s="997"/>
      <c r="G394" s="992"/>
      <c r="H394" s="1017"/>
      <c r="I394" s="995"/>
    </row>
    <row r="395" spans="1:9" ht="15.75" customHeight="1">
      <c r="A395" s="992"/>
      <c r="B395" s="992"/>
      <c r="C395" s="992"/>
      <c r="D395" s="992"/>
      <c r="E395" s="996"/>
      <c r="F395" s="997"/>
      <c r="G395" s="992"/>
      <c r="H395" s="1017"/>
      <c r="I395" s="995"/>
    </row>
    <row r="396" spans="1:9" ht="15.75" customHeight="1">
      <c r="A396" s="992"/>
      <c r="B396" s="992"/>
      <c r="C396" s="992"/>
      <c r="D396" s="992"/>
      <c r="E396" s="996"/>
      <c r="F396" s="997"/>
      <c r="G396" s="992"/>
      <c r="H396" s="1017"/>
      <c r="I396" s="995"/>
    </row>
    <row r="397" spans="1:9" ht="15.75" customHeight="1">
      <c r="A397" s="992"/>
      <c r="B397" s="992"/>
      <c r="C397" s="992"/>
      <c r="D397" s="992"/>
      <c r="E397" s="996"/>
      <c r="F397" s="997"/>
      <c r="G397" s="992"/>
      <c r="H397" s="1017"/>
      <c r="I397" s="995"/>
    </row>
    <row r="398" spans="1:9" ht="15.75" customHeight="1">
      <c r="A398" s="992"/>
      <c r="B398" s="992"/>
      <c r="C398" s="992"/>
      <c r="D398" s="992"/>
      <c r="E398" s="996"/>
      <c r="F398" s="997"/>
      <c r="G398" s="992"/>
      <c r="H398" s="1017"/>
      <c r="I398" s="995"/>
    </row>
    <row r="399" spans="1:9" ht="15.75" customHeight="1">
      <c r="A399" s="992"/>
      <c r="B399" s="992"/>
      <c r="C399" s="992"/>
      <c r="D399" s="992"/>
      <c r="E399" s="996"/>
      <c r="F399" s="997"/>
      <c r="G399" s="992"/>
      <c r="H399" s="1017"/>
      <c r="I399" s="995"/>
    </row>
    <row r="400" spans="1:9" ht="15.75" customHeight="1">
      <c r="A400" s="992"/>
      <c r="B400" s="992"/>
      <c r="C400" s="992"/>
      <c r="D400" s="992"/>
      <c r="E400" s="996"/>
      <c r="F400" s="997"/>
      <c r="G400" s="992"/>
      <c r="H400" s="1017"/>
      <c r="I400" s="995"/>
    </row>
    <row r="401" spans="1:9" ht="15.75" customHeight="1">
      <c r="A401" s="992"/>
      <c r="B401" s="992"/>
      <c r="C401" s="992"/>
      <c r="D401" s="992"/>
      <c r="E401" s="996"/>
      <c r="F401" s="997"/>
      <c r="G401" s="992"/>
      <c r="H401" s="1017"/>
      <c r="I401" s="995"/>
    </row>
    <row r="402" spans="1:9" ht="15.75" customHeight="1">
      <c r="A402" s="992"/>
      <c r="B402" s="992"/>
      <c r="C402" s="992"/>
      <c r="D402" s="992"/>
      <c r="E402" s="996"/>
      <c r="F402" s="997"/>
      <c r="G402" s="992"/>
      <c r="H402" s="1017"/>
      <c r="I402" s="995"/>
    </row>
    <row r="403" spans="1:9" ht="15.75" customHeight="1">
      <c r="A403" s="992"/>
      <c r="B403" s="992"/>
      <c r="C403" s="992"/>
      <c r="D403" s="992"/>
      <c r="E403" s="996"/>
      <c r="F403" s="997"/>
      <c r="G403" s="992"/>
      <c r="H403" s="1017"/>
      <c r="I403" s="995"/>
    </row>
    <row r="404" spans="1:9" ht="15.75" customHeight="1">
      <c r="A404" s="992"/>
      <c r="B404" s="992"/>
      <c r="C404" s="992"/>
      <c r="D404" s="992"/>
      <c r="E404" s="996"/>
      <c r="F404" s="997"/>
      <c r="G404" s="992"/>
      <c r="H404" s="1017"/>
      <c r="I404" s="995"/>
    </row>
    <row r="405" spans="1:9" ht="15.75" customHeight="1">
      <c r="A405" s="992"/>
      <c r="B405" s="992"/>
      <c r="C405" s="992"/>
      <c r="D405" s="992"/>
      <c r="E405" s="996"/>
      <c r="F405" s="997"/>
      <c r="G405" s="992"/>
      <c r="H405" s="1017"/>
      <c r="I405" s="995"/>
    </row>
    <row r="406" spans="1:9" ht="15.75" customHeight="1">
      <c r="A406" s="992"/>
      <c r="B406" s="992"/>
      <c r="C406" s="992"/>
      <c r="D406" s="992"/>
      <c r="E406" s="996"/>
      <c r="F406" s="997"/>
      <c r="G406" s="992"/>
      <c r="H406" s="1017"/>
      <c r="I406" s="995"/>
    </row>
    <row r="407" spans="1:9" ht="15.75" customHeight="1">
      <c r="A407" s="992"/>
      <c r="B407" s="992"/>
      <c r="C407" s="992"/>
      <c r="D407" s="992"/>
      <c r="E407" s="996"/>
      <c r="F407" s="997"/>
      <c r="G407" s="992"/>
      <c r="H407" s="1017"/>
      <c r="I407" s="995"/>
    </row>
    <row r="408" spans="1:9" ht="15.75" customHeight="1">
      <c r="A408" s="992"/>
      <c r="B408" s="992"/>
      <c r="C408" s="992"/>
      <c r="D408" s="992"/>
      <c r="E408" s="996"/>
      <c r="F408" s="997"/>
      <c r="G408" s="992"/>
      <c r="H408" s="1017"/>
      <c r="I408" s="995"/>
    </row>
    <row r="409" spans="1:9" ht="15.75" customHeight="1">
      <c r="A409" s="992"/>
      <c r="B409" s="992"/>
      <c r="C409" s="992"/>
      <c r="D409" s="992"/>
      <c r="E409" s="996"/>
      <c r="F409" s="997"/>
      <c r="G409" s="992"/>
      <c r="H409" s="1017"/>
      <c r="I409" s="995"/>
    </row>
    <row r="410" spans="1:9" ht="15.75" customHeight="1">
      <c r="A410" s="992"/>
      <c r="B410" s="992"/>
      <c r="C410" s="992"/>
      <c r="D410" s="992"/>
      <c r="E410" s="996"/>
      <c r="F410" s="997"/>
      <c r="G410" s="992"/>
      <c r="H410" s="1017"/>
      <c r="I410" s="995"/>
    </row>
    <row r="411" spans="1:9" ht="15.75" customHeight="1">
      <c r="A411" s="992"/>
      <c r="B411" s="992"/>
      <c r="C411" s="992"/>
      <c r="D411" s="992"/>
      <c r="E411" s="996"/>
      <c r="F411" s="997"/>
      <c r="G411" s="992"/>
      <c r="H411" s="1017"/>
      <c r="I411" s="995"/>
    </row>
    <row r="412" spans="1:9" ht="15.75" customHeight="1">
      <c r="A412" s="992"/>
      <c r="B412" s="992"/>
      <c r="C412" s="992"/>
      <c r="D412" s="992"/>
      <c r="E412" s="996"/>
      <c r="F412" s="997"/>
      <c r="G412" s="992"/>
      <c r="H412" s="1017"/>
      <c r="I412" s="995"/>
    </row>
    <row r="413" spans="1:9" ht="15.75" customHeight="1">
      <c r="A413" s="992"/>
      <c r="B413" s="992"/>
      <c r="C413" s="992"/>
      <c r="D413" s="992"/>
      <c r="E413" s="996"/>
      <c r="F413" s="997"/>
      <c r="G413" s="992"/>
      <c r="H413" s="1017"/>
      <c r="I413" s="995"/>
    </row>
    <row r="414" spans="1:9" ht="15.75" customHeight="1">
      <c r="A414" s="992"/>
      <c r="B414" s="992"/>
      <c r="C414" s="992"/>
      <c r="D414" s="992"/>
      <c r="E414" s="996"/>
      <c r="F414" s="997"/>
      <c r="G414" s="992"/>
      <c r="H414" s="1017"/>
      <c r="I414" s="995"/>
    </row>
    <row r="415" spans="1:9" ht="15.75" customHeight="1">
      <c r="A415" s="992"/>
      <c r="B415" s="992"/>
      <c r="C415" s="992"/>
      <c r="D415" s="992"/>
      <c r="E415" s="996"/>
      <c r="F415" s="997"/>
      <c r="G415" s="992"/>
      <c r="H415" s="1017"/>
      <c r="I415" s="995"/>
    </row>
    <row r="416" spans="1:9" ht="15.75" customHeight="1">
      <c r="A416" s="992"/>
      <c r="B416" s="992"/>
      <c r="C416" s="992"/>
      <c r="D416" s="992"/>
      <c r="E416" s="996"/>
      <c r="F416" s="997"/>
      <c r="G416" s="992"/>
      <c r="H416" s="1017"/>
      <c r="I416" s="995"/>
    </row>
    <row r="417" spans="1:9" ht="15.75" customHeight="1">
      <c r="A417" s="992"/>
      <c r="B417" s="992"/>
      <c r="C417" s="992"/>
      <c r="D417" s="992"/>
      <c r="E417" s="996"/>
      <c r="F417" s="997"/>
      <c r="G417" s="992"/>
      <c r="H417" s="1017"/>
      <c r="I417" s="995"/>
    </row>
    <row r="418" spans="1:9" ht="15.75" customHeight="1">
      <c r="A418" s="992"/>
      <c r="B418" s="992"/>
      <c r="C418" s="992"/>
      <c r="D418" s="992"/>
      <c r="E418" s="996"/>
      <c r="F418" s="997"/>
      <c r="G418" s="992"/>
      <c r="H418" s="1017"/>
      <c r="I418" s="995"/>
    </row>
    <row r="419" spans="1:9" ht="15.75" customHeight="1">
      <c r="A419" s="992"/>
      <c r="B419" s="992"/>
      <c r="C419" s="992"/>
      <c r="D419" s="992"/>
      <c r="E419" s="996"/>
      <c r="F419" s="997"/>
      <c r="G419" s="992"/>
      <c r="H419" s="1017"/>
      <c r="I419" s="995"/>
    </row>
    <row r="420" spans="1:9" ht="15.75" customHeight="1">
      <c r="A420" s="992"/>
      <c r="B420" s="992"/>
      <c r="C420" s="992"/>
      <c r="D420" s="992"/>
      <c r="E420" s="996"/>
      <c r="F420" s="997"/>
      <c r="G420" s="992"/>
      <c r="H420" s="1017"/>
      <c r="I420" s="995"/>
    </row>
    <row r="421" spans="1:9" ht="15.75" customHeight="1">
      <c r="A421" s="992"/>
      <c r="B421" s="992"/>
      <c r="C421" s="992"/>
      <c r="D421" s="992"/>
      <c r="E421" s="996"/>
      <c r="F421" s="997"/>
      <c r="G421" s="992"/>
      <c r="H421" s="1017"/>
      <c r="I421" s="995"/>
    </row>
    <row r="422" spans="1:9" ht="15.75" customHeight="1">
      <c r="A422" s="992"/>
      <c r="B422" s="992"/>
      <c r="C422" s="992"/>
      <c r="D422" s="992"/>
      <c r="E422" s="996"/>
      <c r="F422" s="997"/>
      <c r="G422" s="992"/>
      <c r="H422" s="1017"/>
      <c r="I422" s="995"/>
    </row>
    <row r="423" spans="1:9" ht="15.75" customHeight="1">
      <c r="A423" s="992"/>
      <c r="B423" s="992"/>
      <c r="C423" s="992"/>
      <c r="D423" s="992"/>
      <c r="E423" s="996"/>
      <c r="F423" s="997"/>
      <c r="G423" s="992"/>
      <c r="H423" s="1017"/>
      <c r="I423" s="995"/>
    </row>
    <row r="424" spans="1:9" ht="15.75" customHeight="1">
      <c r="A424" s="992"/>
      <c r="B424" s="992"/>
      <c r="C424" s="992"/>
      <c r="D424" s="992"/>
      <c r="E424" s="996"/>
      <c r="F424" s="997"/>
      <c r="G424" s="992"/>
      <c r="H424" s="1017"/>
      <c r="I424" s="995"/>
    </row>
    <row r="425" spans="1:9" ht="15.75" customHeight="1">
      <c r="A425" s="992"/>
      <c r="B425" s="992"/>
      <c r="C425" s="992"/>
      <c r="D425" s="992"/>
      <c r="E425" s="996"/>
      <c r="F425" s="997"/>
      <c r="G425" s="992"/>
      <c r="H425" s="1017"/>
      <c r="I425" s="995"/>
    </row>
    <row r="426" spans="1:9" ht="15.75" customHeight="1">
      <c r="A426" s="992"/>
      <c r="B426" s="992"/>
      <c r="C426" s="992"/>
      <c r="D426" s="992"/>
      <c r="E426" s="996"/>
      <c r="F426" s="997"/>
      <c r="G426" s="992"/>
      <c r="H426" s="1017"/>
      <c r="I426" s="995"/>
    </row>
    <row r="427" spans="1:9" ht="15.75" customHeight="1">
      <c r="A427" s="992"/>
      <c r="B427" s="992"/>
      <c r="C427" s="992"/>
      <c r="D427" s="992"/>
      <c r="E427" s="996"/>
      <c r="F427" s="997"/>
      <c r="G427" s="992"/>
      <c r="H427" s="1017"/>
      <c r="I427" s="995"/>
    </row>
    <row r="428" spans="1:9" ht="15.75" customHeight="1">
      <c r="A428" s="992"/>
      <c r="B428" s="992"/>
      <c r="C428" s="992"/>
      <c r="D428" s="992"/>
      <c r="E428" s="996"/>
      <c r="F428" s="997"/>
      <c r="G428" s="992"/>
      <c r="H428" s="1017"/>
      <c r="I428" s="995"/>
    </row>
    <row r="429" spans="1:9" ht="15.75" customHeight="1">
      <c r="A429" s="992"/>
      <c r="B429" s="992"/>
      <c r="C429" s="992"/>
      <c r="D429" s="992"/>
      <c r="E429" s="996"/>
      <c r="F429" s="997"/>
      <c r="G429" s="992"/>
      <c r="H429" s="1017"/>
      <c r="I429" s="995"/>
    </row>
    <row r="430" spans="1:9" ht="15.75" customHeight="1">
      <c r="A430" s="992"/>
      <c r="B430" s="992"/>
      <c r="C430" s="992"/>
      <c r="D430" s="992"/>
      <c r="E430" s="996"/>
      <c r="F430" s="997"/>
      <c r="G430" s="992"/>
      <c r="H430" s="1017"/>
      <c r="I430" s="995"/>
    </row>
    <row r="431" spans="1:9" ht="15.75" customHeight="1">
      <c r="A431" s="992"/>
      <c r="B431" s="992"/>
      <c r="C431" s="992"/>
      <c r="D431" s="992"/>
      <c r="E431" s="996"/>
      <c r="F431" s="997"/>
      <c r="G431" s="992"/>
      <c r="H431" s="1017"/>
      <c r="I431" s="995"/>
    </row>
    <row r="432" spans="1:9" ht="15.75" customHeight="1">
      <c r="A432" s="992"/>
      <c r="B432" s="992"/>
      <c r="C432" s="992"/>
      <c r="D432" s="992"/>
      <c r="E432" s="996"/>
      <c r="F432" s="997"/>
      <c r="G432" s="992"/>
      <c r="H432" s="1017"/>
      <c r="I432" s="995"/>
    </row>
    <row r="433" spans="1:9" ht="15.75" customHeight="1">
      <c r="A433" s="992"/>
      <c r="B433" s="992"/>
      <c r="C433" s="992"/>
      <c r="D433" s="992"/>
      <c r="E433" s="996"/>
      <c r="F433" s="997"/>
      <c r="G433" s="992"/>
      <c r="H433" s="1017"/>
      <c r="I433" s="995"/>
    </row>
    <row r="434" spans="1:9" ht="15.75" customHeight="1">
      <c r="A434" s="992"/>
      <c r="B434" s="992"/>
      <c r="C434" s="992"/>
      <c r="D434" s="992"/>
      <c r="E434" s="996"/>
      <c r="F434" s="997"/>
      <c r="G434" s="992"/>
      <c r="H434" s="1017"/>
      <c r="I434" s="995"/>
    </row>
    <row r="435" spans="1:9" ht="15.75" customHeight="1">
      <c r="A435" s="992"/>
      <c r="B435" s="992"/>
      <c r="C435" s="992"/>
      <c r="D435" s="992"/>
      <c r="E435" s="996"/>
      <c r="F435" s="997"/>
      <c r="G435" s="992"/>
      <c r="H435" s="1017"/>
      <c r="I435" s="995"/>
    </row>
    <row r="436" spans="1:9" ht="15.75" customHeight="1">
      <c r="A436" s="992"/>
      <c r="B436" s="992"/>
      <c r="C436" s="992"/>
      <c r="D436" s="992"/>
      <c r="E436" s="996"/>
      <c r="F436" s="997"/>
      <c r="G436" s="992"/>
      <c r="H436" s="1017"/>
      <c r="I436" s="995"/>
    </row>
    <row r="437" spans="1:9" ht="15.75" customHeight="1">
      <c r="A437" s="992"/>
      <c r="B437" s="992"/>
      <c r="C437" s="992"/>
      <c r="D437" s="992"/>
      <c r="E437" s="996"/>
      <c r="F437" s="997"/>
      <c r="G437" s="992"/>
      <c r="H437" s="1017"/>
      <c r="I437" s="995"/>
    </row>
    <row r="438" spans="1:9" ht="15.75" customHeight="1">
      <c r="A438" s="992"/>
      <c r="B438" s="992"/>
      <c r="C438" s="992"/>
      <c r="D438" s="992"/>
      <c r="E438" s="996"/>
      <c r="F438" s="997"/>
      <c r="G438" s="992"/>
      <c r="H438" s="1017"/>
      <c r="I438" s="995"/>
    </row>
    <row r="439" spans="1:9" ht="15.75" customHeight="1">
      <c r="A439" s="992"/>
      <c r="B439" s="992"/>
      <c r="C439" s="992"/>
      <c r="D439" s="992"/>
      <c r="E439" s="996"/>
      <c r="F439" s="997"/>
      <c r="G439" s="992"/>
      <c r="H439" s="1017"/>
      <c r="I439" s="995"/>
    </row>
    <row r="440" spans="1:9" ht="15.75" customHeight="1">
      <c r="A440" s="992"/>
      <c r="B440" s="992"/>
      <c r="C440" s="992"/>
      <c r="D440" s="992"/>
      <c r="E440" s="996"/>
      <c r="F440" s="997"/>
      <c r="G440" s="992"/>
      <c r="H440" s="1017"/>
      <c r="I440" s="995"/>
    </row>
    <row r="441" spans="1:9" ht="15.75" customHeight="1">
      <c r="A441" s="992"/>
      <c r="B441" s="992"/>
      <c r="C441" s="992"/>
      <c r="D441" s="992"/>
      <c r="E441" s="996"/>
      <c r="F441" s="997"/>
      <c r="G441" s="992"/>
      <c r="H441" s="1017"/>
      <c r="I441" s="995"/>
    </row>
    <row r="442" spans="1:9" ht="15.75" customHeight="1">
      <c r="A442" s="992"/>
      <c r="B442" s="992"/>
      <c r="C442" s="992"/>
      <c r="D442" s="992"/>
      <c r="E442" s="996"/>
      <c r="F442" s="997"/>
      <c r="G442" s="992"/>
      <c r="H442" s="1017"/>
      <c r="I442" s="995"/>
    </row>
    <row r="443" spans="1:9" ht="15.75" customHeight="1">
      <c r="A443" s="992"/>
      <c r="B443" s="992"/>
      <c r="C443" s="992"/>
      <c r="D443" s="992"/>
      <c r="E443" s="996"/>
      <c r="F443" s="997"/>
      <c r="G443" s="992"/>
      <c r="H443" s="1017"/>
      <c r="I443" s="995"/>
    </row>
    <row r="444" spans="1:9" ht="15.75" customHeight="1">
      <c r="A444" s="992"/>
      <c r="B444" s="992"/>
      <c r="C444" s="992"/>
      <c r="D444" s="992"/>
      <c r="E444" s="996"/>
      <c r="F444" s="997"/>
      <c r="G444" s="992"/>
      <c r="H444" s="1017"/>
      <c r="I444" s="995"/>
    </row>
    <row r="445" spans="1:9" ht="15.75" customHeight="1">
      <c r="A445" s="992"/>
      <c r="B445" s="992"/>
      <c r="C445" s="992"/>
      <c r="D445" s="992"/>
      <c r="E445" s="996"/>
      <c r="F445" s="997"/>
      <c r="G445" s="992"/>
      <c r="H445" s="1017"/>
      <c r="I445" s="995"/>
    </row>
    <row r="446" spans="1:9" ht="15.75" customHeight="1">
      <c r="A446" s="992"/>
      <c r="B446" s="992"/>
      <c r="C446" s="992"/>
      <c r="D446" s="992"/>
      <c r="E446" s="996"/>
      <c r="F446" s="997"/>
      <c r="G446" s="992"/>
      <c r="H446" s="1017"/>
      <c r="I446" s="995"/>
    </row>
    <row r="447" spans="1:9" ht="15.75" customHeight="1">
      <c r="A447" s="992"/>
      <c r="B447" s="992"/>
      <c r="C447" s="992"/>
      <c r="D447" s="992"/>
      <c r="E447" s="996"/>
      <c r="F447" s="997"/>
      <c r="G447" s="992"/>
      <c r="H447" s="1017"/>
      <c r="I447" s="995"/>
    </row>
    <row r="448" spans="1:9" ht="15.75" customHeight="1">
      <c r="A448" s="992"/>
      <c r="B448" s="992"/>
      <c r="C448" s="992"/>
      <c r="D448" s="992"/>
      <c r="E448" s="996"/>
      <c r="F448" s="997"/>
      <c r="G448" s="992"/>
      <c r="H448" s="1017"/>
      <c r="I448" s="995"/>
    </row>
    <row r="449" spans="1:9" ht="15.75" customHeight="1">
      <c r="A449" s="992"/>
      <c r="B449" s="992"/>
      <c r="C449" s="992"/>
      <c r="D449" s="992"/>
      <c r="E449" s="996"/>
      <c r="F449" s="997"/>
      <c r="G449" s="992"/>
      <c r="H449" s="1017"/>
      <c r="I449" s="995"/>
    </row>
    <row r="450" spans="1:9" ht="15.75" customHeight="1">
      <c r="A450" s="992"/>
      <c r="B450" s="992"/>
      <c r="C450" s="992"/>
      <c r="D450" s="992"/>
      <c r="E450" s="996"/>
      <c r="F450" s="997"/>
      <c r="G450" s="992"/>
      <c r="H450" s="1017"/>
      <c r="I450" s="995"/>
    </row>
    <row r="451" spans="1:9" ht="15.75" customHeight="1">
      <c r="A451" s="992"/>
      <c r="B451" s="992"/>
      <c r="C451" s="992"/>
      <c r="D451" s="992"/>
      <c r="E451" s="996"/>
      <c r="F451" s="997"/>
      <c r="G451" s="992"/>
      <c r="H451" s="1017"/>
      <c r="I451" s="995"/>
    </row>
    <row r="452" spans="1:9" ht="15.75" customHeight="1">
      <c r="A452" s="992"/>
      <c r="B452" s="992"/>
      <c r="C452" s="992"/>
      <c r="D452" s="992"/>
      <c r="E452" s="996"/>
      <c r="F452" s="997"/>
      <c r="G452" s="992"/>
      <c r="H452" s="1017"/>
      <c r="I452" s="995"/>
    </row>
    <row r="453" spans="1:9" ht="15.75" customHeight="1">
      <c r="A453" s="992"/>
      <c r="B453" s="992"/>
      <c r="C453" s="992"/>
      <c r="D453" s="992"/>
      <c r="E453" s="996"/>
      <c r="F453" s="997"/>
      <c r="G453" s="992"/>
      <c r="H453" s="1017"/>
      <c r="I453" s="995"/>
    </row>
    <row r="454" spans="1:9" ht="15.75" customHeight="1">
      <c r="A454" s="992"/>
      <c r="B454" s="992"/>
      <c r="C454" s="992"/>
      <c r="D454" s="992"/>
      <c r="E454" s="996"/>
      <c r="F454" s="997"/>
      <c r="G454" s="992"/>
      <c r="H454" s="1017"/>
      <c r="I454" s="995"/>
    </row>
    <row r="455" spans="1:9" ht="15.75" customHeight="1">
      <c r="A455" s="992"/>
      <c r="B455" s="992"/>
      <c r="C455" s="992"/>
      <c r="D455" s="992"/>
      <c r="E455" s="996"/>
      <c r="F455" s="997"/>
      <c r="G455" s="992"/>
      <c r="H455" s="1017"/>
      <c r="I455" s="995"/>
    </row>
    <row r="456" spans="1:9" ht="15.75" customHeight="1">
      <c r="A456" s="992"/>
      <c r="B456" s="992"/>
      <c r="C456" s="992"/>
      <c r="D456" s="992"/>
      <c r="E456" s="996"/>
      <c r="F456" s="997"/>
      <c r="G456" s="992"/>
      <c r="H456" s="1017"/>
      <c r="I456" s="995"/>
    </row>
    <row r="457" spans="1:9" ht="15.75" customHeight="1">
      <c r="A457" s="992"/>
      <c r="B457" s="992"/>
      <c r="C457" s="992"/>
      <c r="D457" s="992"/>
      <c r="E457" s="996"/>
      <c r="F457" s="997"/>
      <c r="G457" s="992"/>
      <c r="H457" s="1017"/>
      <c r="I457" s="995"/>
    </row>
    <row r="458" spans="1:9" ht="15.75" customHeight="1">
      <c r="A458" s="992"/>
      <c r="B458" s="992"/>
      <c r="C458" s="992"/>
      <c r="D458" s="992"/>
      <c r="E458" s="996"/>
      <c r="F458" s="997"/>
      <c r="G458" s="992"/>
      <c r="H458" s="1017"/>
      <c r="I458" s="995"/>
    </row>
    <row r="459" spans="1:9" ht="15.75" customHeight="1">
      <c r="A459" s="992"/>
      <c r="B459" s="992"/>
      <c r="C459" s="992"/>
      <c r="D459" s="992"/>
      <c r="E459" s="996"/>
      <c r="F459" s="997"/>
      <c r="G459" s="992"/>
      <c r="H459" s="1017"/>
      <c r="I459" s="995"/>
    </row>
    <row r="460" spans="1:9" ht="15.75" customHeight="1">
      <c r="A460" s="992"/>
      <c r="B460" s="992"/>
      <c r="C460" s="992"/>
      <c r="D460" s="992"/>
      <c r="E460" s="996"/>
      <c r="F460" s="997"/>
      <c r="G460" s="992"/>
      <c r="H460" s="1017"/>
      <c r="I460" s="995"/>
    </row>
    <row r="461" spans="1:9" ht="15.75" customHeight="1">
      <c r="A461" s="992"/>
      <c r="B461" s="992"/>
      <c r="C461" s="992"/>
      <c r="D461" s="992"/>
      <c r="E461" s="996"/>
      <c r="F461" s="997"/>
      <c r="G461" s="992"/>
      <c r="H461" s="1017"/>
      <c r="I461" s="995"/>
    </row>
    <row r="462" spans="1:9" ht="15.75" customHeight="1">
      <c r="A462" s="992"/>
      <c r="B462" s="992"/>
      <c r="C462" s="992"/>
      <c r="D462" s="992"/>
      <c r="E462" s="996"/>
      <c r="F462" s="997"/>
      <c r="G462" s="992"/>
      <c r="H462" s="1017"/>
      <c r="I462" s="995"/>
    </row>
    <row r="463" spans="1:9" ht="15.75" customHeight="1">
      <c r="A463" s="992"/>
      <c r="B463" s="992"/>
      <c r="C463" s="992"/>
      <c r="D463" s="992"/>
      <c r="E463" s="996"/>
      <c r="F463" s="997"/>
      <c r="G463" s="992"/>
      <c r="H463" s="1017"/>
      <c r="I463" s="995"/>
    </row>
    <row r="464" spans="1:9" ht="15.75" customHeight="1">
      <c r="A464" s="992"/>
      <c r="B464" s="992"/>
      <c r="C464" s="992"/>
      <c r="D464" s="992"/>
      <c r="E464" s="996"/>
      <c r="F464" s="997"/>
      <c r="G464" s="992"/>
      <c r="H464" s="1017"/>
      <c r="I464" s="995"/>
    </row>
    <row r="465" spans="1:9" ht="15.75" customHeight="1">
      <c r="A465" s="992"/>
      <c r="B465" s="992"/>
      <c r="C465" s="992"/>
      <c r="D465" s="992"/>
      <c r="E465" s="996"/>
      <c r="F465" s="997"/>
      <c r="G465" s="992"/>
      <c r="H465" s="1017"/>
      <c r="I465" s="995"/>
    </row>
    <row r="466" spans="1:9" ht="15.75" customHeight="1">
      <c r="A466" s="992"/>
      <c r="B466" s="992"/>
      <c r="C466" s="992"/>
      <c r="D466" s="992"/>
      <c r="E466" s="996"/>
      <c r="F466" s="997"/>
      <c r="G466" s="992"/>
      <c r="H466" s="1017"/>
      <c r="I466" s="995"/>
    </row>
    <row r="467" spans="1:9" ht="15.75" customHeight="1">
      <c r="A467" s="992"/>
      <c r="B467" s="992"/>
      <c r="C467" s="992"/>
      <c r="D467" s="992"/>
      <c r="E467" s="996"/>
      <c r="F467" s="997"/>
      <c r="G467" s="992"/>
      <c r="H467" s="1017"/>
      <c r="I467" s="995"/>
    </row>
    <row r="468" spans="1:9" ht="15.75" customHeight="1">
      <c r="A468" s="992"/>
      <c r="B468" s="992"/>
      <c r="C468" s="992"/>
      <c r="D468" s="992"/>
      <c r="E468" s="996"/>
      <c r="F468" s="997"/>
      <c r="G468" s="992"/>
      <c r="H468" s="1017"/>
      <c r="I468" s="995"/>
    </row>
    <row r="469" spans="1:9" ht="15.75" customHeight="1">
      <c r="A469" s="992"/>
      <c r="B469" s="992"/>
      <c r="C469" s="992"/>
      <c r="D469" s="992"/>
      <c r="E469" s="996"/>
      <c r="F469" s="997"/>
      <c r="G469" s="992"/>
      <c r="H469" s="1017"/>
      <c r="I469" s="995"/>
    </row>
    <row r="470" spans="1:9" ht="15.75" customHeight="1">
      <c r="A470" s="992"/>
      <c r="B470" s="992"/>
      <c r="C470" s="992"/>
      <c r="D470" s="992"/>
      <c r="E470" s="996"/>
      <c r="F470" s="997"/>
      <c r="G470" s="992"/>
      <c r="H470" s="1017"/>
      <c r="I470" s="995"/>
    </row>
    <row r="471" spans="1:9" ht="15.75" customHeight="1">
      <c r="A471" s="992"/>
      <c r="B471" s="992"/>
      <c r="C471" s="992"/>
      <c r="D471" s="992"/>
      <c r="E471" s="996"/>
      <c r="F471" s="997"/>
      <c r="G471" s="992"/>
      <c r="H471" s="1017"/>
      <c r="I471" s="995"/>
    </row>
    <row r="472" spans="1:9" ht="15.75" customHeight="1">
      <c r="A472" s="992"/>
      <c r="B472" s="992"/>
      <c r="C472" s="992"/>
      <c r="D472" s="992"/>
      <c r="E472" s="996"/>
      <c r="F472" s="997"/>
      <c r="G472" s="992"/>
      <c r="H472" s="1017"/>
      <c r="I472" s="995"/>
    </row>
    <row r="473" spans="1:9" ht="15.75" customHeight="1">
      <c r="A473" s="992"/>
      <c r="B473" s="992"/>
      <c r="C473" s="992"/>
      <c r="D473" s="992"/>
      <c r="E473" s="996"/>
      <c r="F473" s="997"/>
      <c r="G473" s="992"/>
      <c r="H473" s="1017"/>
      <c r="I473" s="995"/>
    </row>
    <row r="474" spans="1:9" ht="15.75" customHeight="1">
      <c r="A474" s="992"/>
      <c r="B474" s="992"/>
      <c r="C474" s="992"/>
      <c r="D474" s="992"/>
      <c r="E474" s="996"/>
      <c r="F474" s="997"/>
      <c r="G474" s="992"/>
      <c r="H474" s="1017"/>
      <c r="I474" s="995"/>
    </row>
    <row r="475" spans="1:9" ht="15.75" customHeight="1">
      <c r="A475" s="992"/>
      <c r="B475" s="992"/>
      <c r="C475" s="992"/>
      <c r="D475" s="992"/>
      <c r="E475" s="996"/>
      <c r="F475" s="997"/>
      <c r="G475" s="992"/>
      <c r="H475" s="1017"/>
      <c r="I475" s="995"/>
    </row>
    <row r="476" spans="1:9" ht="15.75" customHeight="1">
      <c r="A476" s="992"/>
      <c r="B476" s="992"/>
      <c r="C476" s="992"/>
      <c r="D476" s="992"/>
      <c r="E476" s="996"/>
      <c r="F476" s="997"/>
      <c r="G476" s="992"/>
      <c r="H476" s="1017"/>
      <c r="I476" s="995"/>
    </row>
    <row r="477" spans="1:9" ht="15.75" customHeight="1">
      <c r="A477" s="992"/>
      <c r="B477" s="992"/>
      <c r="C477" s="992"/>
      <c r="D477" s="992"/>
      <c r="E477" s="996"/>
      <c r="F477" s="997"/>
      <c r="G477" s="992"/>
      <c r="H477" s="1017"/>
      <c r="I477" s="995"/>
    </row>
    <row r="478" spans="1:9" ht="15.75" customHeight="1">
      <c r="A478" s="992"/>
      <c r="B478" s="992"/>
      <c r="C478" s="992"/>
      <c r="D478" s="992"/>
      <c r="E478" s="996"/>
      <c r="F478" s="997"/>
      <c r="G478" s="992"/>
      <c r="H478" s="1017"/>
      <c r="I478" s="995"/>
    </row>
    <row r="479" spans="1:9" ht="15.75" customHeight="1">
      <c r="A479" s="992"/>
      <c r="B479" s="992"/>
      <c r="C479" s="992"/>
      <c r="D479" s="992"/>
      <c r="E479" s="996"/>
      <c r="F479" s="997"/>
      <c r="G479" s="992"/>
      <c r="H479" s="1017"/>
      <c r="I479" s="995"/>
    </row>
    <row r="480" spans="1:9" ht="15.75" customHeight="1">
      <c r="A480" s="992"/>
      <c r="B480" s="992"/>
      <c r="C480" s="992"/>
      <c r="D480" s="992"/>
      <c r="E480" s="996"/>
      <c r="F480" s="997"/>
      <c r="G480" s="992"/>
      <c r="H480" s="1017"/>
      <c r="I480" s="995"/>
    </row>
    <row r="481" spans="1:9" ht="15.75" customHeight="1">
      <c r="A481" s="992"/>
      <c r="B481" s="992"/>
      <c r="C481" s="992"/>
      <c r="D481" s="992"/>
      <c r="E481" s="996"/>
      <c r="F481" s="997"/>
      <c r="G481" s="992"/>
      <c r="H481" s="1017"/>
      <c r="I481" s="995"/>
    </row>
    <row r="482" spans="1:9" ht="15.75" customHeight="1">
      <c r="A482" s="992"/>
      <c r="B482" s="992"/>
      <c r="C482" s="992"/>
      <c r="D482" s="992"/>
      <c r="E482" s="996"/>
      <c r="F482" s="997"/>
      <c r="G482" s="992"/>
      <c r="H482" s="1017"/>
      <c r="I482" s="995"/>
    </row>
    <row r="483" spans="1:9" ht="15.75" customHeight="1">
      <c r="A483" s="992"/>
      <c r="B483" s="992"/>
      <c r="C483" s="992"/>
      <c r="D483" s="992"/>
      <c r="E483" s="996"/>
      <c r="F483" s="997"/>
      <c r="G483" s="992"/>
      <c r="H483" s="1017"/>
      <c r="I483" s="995"/>
    </row>
    <row r="484" spans="1:9" ht="15.75" customHeight="1">
      <c r="A484" s="992"/>
      <c r="B484" s="992"/>
      <c r="C484" s="992"/>
      <c r="D484" s="992"/>
      <c r="E484" s="996"/>
      <c r="F484" s="997"/>
      <c r="G484" s="992"/>
      <c r="H484" s="1017"/>
      <c r="I484" s="995"/>
    </row>
    <row r="485" spans="1:9" ht="15.75" customHeight="1">
      <c r="A485" s="992"/>
      <c r="B485" s="992"/>
      <c r="C485" s="992"/>
      <c r="D485" s="992"/>
      <c r="E485" s="996"/>
      <c r="F485" s="997"/>
      <c r="G485" s="992"/>
      <c r="H485" s="1017"/>
      <c r="I485" s="995"/>
    </row>
    <row r="486" spans="1:9" ht="15.75" customHeight="1">
      <c r="A486" s="992"/>
      <c r="B486" s="992"/>
      <c r="C486" s="992"/>
      <c r="D486" s="992"/>
      <c r="E486" s="996"/>
      <c r="F486" s="997"/>
      <c r="G486" s="992"/>
      <c r="H486" s="1017"/>
      <c r="I486" s="995"/>
    </row>
    <row r="487" spans="1:9" ht="15.75" customHeight="1">
      <c r="A487" s="992"/>
      <c r="B487" s="992"/>
      <c r="C487" s="992"/>
      <c r="D487" s="992"/>
      <c r="E487" s="996"/>
      <c r="F487" s="997"/>
      <c r="G487" s="992"/>
      <c r="H487" s="1017"/>
      <c r="I487" s="995"/>
    </row>
    <row r="488" spans="1:9" ht="15.75" customHeight="1">
      <c r="A488" s="992"/>
      <c r="B488" s="992"/>
      <c r="C488" s="992"/>
      <c r="D488" s="992"/>
      <c r="E488" s="996"/>
      <c r="F488" s="997"/>
      <c r="G488" s="992"/>
      <c r="H488" s="1017"/>
      <c r="I488" s="995"/>
    </row>
    <row r="489" spans="1:9" ht="15.75" customHeight="1">
      <c r="A489" s="992"/>
      <c r="B489" s="992"/>
      <c r="C489" s="992"/>
      <c r="D489" s="992"/>
      <c r="E489" s="996"/>
      <c r="F489" s="997"/>
      <c r="G489" s="992"/>
      <c r="H489" s="1017"/>
      <c r="I489" s="995"/>
    </row>
    <row r="490" spans="1:9" ht="15.75" customHeight="1">
      <c r="A490" s="992"/>
      <c r="B490" s="992"/>
      <c r="C490" s="992"/>
      <c r="D490" s="992"/>
      <c r="E490" s="996"/>
      <c r="F490" s="997"/>
      <c r="G490" s="992"/>
      <c r="H490" s="1017"/>
      <c r="I490" s="995"/>
    </row>
    <row r="491" spans="1:9" ht="15.75" customHeight="1">
      <c r="A491" s="992"/>
      <c r="B491" s="992"/>
      <c r="C491" s="992"/>
      <c r="D491" s="992"/>
      <c r="E491" s="996"/>
      <c r="F491" s="997"/>
      <c r="G491" s="992"/>
      <c r="H491" s="1017"/>
      <c r="I491" s="995"/>
    </row>
    <row r="492" spans="1:9" ht="15.75" customHeight="1">
      <c r="A492" s="992"/>
      <c r="B492" s="992"/>
      <c r="C492" s="992"/>
      <c r="D492" s="992"/>
      <c r="E492" s="996"/>
      <c r="F492" s="997"/>
      <c r="G492" s="992"/>
      <c r="H492" s="1017"/>
      <c r="I492" s="995"/>
    </row>
    <row r="493" spans="1:9" ht="15.75" customHeight="1">
      <c r="A493" s="992"/>
      <c r="B493" s="992"/>
      <c r="C493" s="992"/>
      <c r="D493" s="992"/>
      <c r="E493" s="996"/>
      <c r="F493" s="997"/>
      <c r="G493" s="992"/>
      <c r="H493" s="1017"/>
      <c r="I493" s="995"/>
    </row>
    <row r="494" spans="1:9" ht="15.75" customHeight="1">
      <c r="A494" s="992"/>
      <c r="B494" s="992"/>
      <c r="C494" s="992"/>
      <c r="D494" s="992"/>
      <c r="E494" s="996"/>
      <c r="F494" s="997"/>
      <c r="G494" s="992"/>
      <c r="H494" s="1017"/>
      <c r="I494" s="995"/>
    </row>
    <row r="495" spans="1:9" ht="15.75" customHeight="1">
      <c r="A495" s="992"/>
      <c r="B495" s="992"/>
      <c r="C495" s="992"/>
      <c r="D495" s="992"/>
      <c r="E495" s="996"/>
      <c r="F495" s="997"/>
      <c r="G495" s="992"/>
      <c r="H495" s="1017"/>
      <c r="I495" s="995"/>
    </row>
    <row r="496" spans="1:9" ht="15.75" customHeight="1">
      <c r="A496" s="992"/>
      <c r="B496" s="992"/>
      <c r="C496" s="992"/>
      <c r="D496" s="992"/>
      <c r="E496" s="996"/>
      <c r="F496" s="997"/>
      <c r="G496" s="992"/>
      <c r="H496" s="1017"/>
      <c r="I496" s="995"/>
    </row>
    <row r="497" spans="1:9" ht="15.75" customHeight="1">
      <c r="A497" s="992"/>
      <c r="B497" s="992"/>
      <c r="C497" s="992"/>
      <c r="D497" s="992"/>
      <c r="E497" s="996"/>
      <c r="F497" s="997"/>
      <c r="G497" s="992"/>
      <c r="H497" s="1017"/>
      <c r="I497" s="995"/>
    </row>
    <row r="498" spans="1:9" ht="15.75" customHeight="1">
      <c r="A498" s="992"/>
      <c r="B498" s="992"/>
      <c r="C498" s="992"/>
      <c r="D498" s="992"/>
      <c r="E498" s="996"/>
      <c r="F498" s="997"/>
      <c r="G498" s="992"/>
      <c r="H498" s="1017"/>
      <c r="I498" s="995"/>
    </row>
    <row r="499" spans="1:9" ht="15.75" customHeight="1">
      <c r="A499" s="992"/>
      <c r="B499" s="992"/>
      <c r="C499" s="992"/>
      <c r="D499" s="992"/>
      <c r="E499" s="996"/>
      <c r="F499" s="997"/>
      <c r="G499" s="992"/>
      <c r="H499" s="1017"/>
      <c r="I499" s="995"/>
    </row>
    <row r="500" spans="1:9" ht="15.75" customHeight="1">
      <c r="A500" s="992"/>
      <c r="B500" s="992"/>
      <c r="C500" s="992"/>
      <c r="D500" s="992"/>
      <c r="E500" s="996"/>
      <c r="F500" s="997"/>
      <c r="G500" s="992"/>
      <c r="H500" s="1017"/>
      <c r="I500" s="995"/>
    </row>
    <row r="501" spans="1:9" ht="15.75" customHeight="1">
      <c r="A501" s="992"/>
      <c r="B501" s="992"/>
      <c r="C501" s="992"/>
      <c r="D501" s="992"/>
      <c r="E501" s="996"/>
      <c r="F501" s="997"/>
      <c r="G501" s="992"/>
      <c r="H501" s="1017"/>
      <c r="I501" s="995"/>
    </row>
    <row r="502" spans="1:9" ht="15.75" customHeight="1">
      <c r="A502" s="992"/>
      <c r="B502" s="992"/>
      <c r="C502" s="992"/>
      <c r="D502" s="992"/>
      <c r="E502" s="996"/>
      <c r="F502" s="997"/>
      <c r="G502" s="992"/>
      <c r="H502" s="1017"/>
      <c r="I502" s="995"/>
    </row>
    <row r="503" spans="1:9" ht="15.75" customHeight="1">
      <c r="A503" s="992"/>
      <c r="B503" s="992"/>
      <c r="C503" s="992"/>
      <c r="D503" s="992"/>
      <c r="E503" s="996"/>
      <c r="F503" s="997"/>
      <c r="G503" s="992"/>
      <c r="H503" s="1017"/>
      <c r="I503" s="995"/>
    </row>
    <row r="504" spans="1:9" ht="15.75" customHeight="1">
      <c r="A504" s="992"/>
      <c r="B504" s="992"/>
      <c r="C504" s="992"/>
      <c r="D504" s="992"/>
      <c r="E504" s="996"/>
      <c r="F504" s="997"/>
      <c r="G504" s="992"/>
      <c r="H504" s="1017"/>
      <c r="I504" s="995"/>
    </row>
    <row r="505" spans="1:9" ht="15.75" customHeight="1">
      <c r="A505" s="992"/>
      <c r="B505" s="992"/>
      <c r="C505" s="992"/>
      <c r="D505" s="992"/>
      <c r="E505" s="996"/>
      <c r="F505" s="997"/>
      <c r="G505" s="992"/>
      <c r="H505" s="1017"/>
      <c r="I505" s="995"/>
    </row>
    <row r="506" spans="1:9" ht="15.75" customHeight="1">
      <c r="A506" s="992"/>
      <c r="B506" s="992"/>
      <c r="C506" s="992"/>
      <c r="D506" s="992"/>
      <c r="E506" s="996"/>
      <c r="F506" s="997"/>
      <c r="G506" s="992"/>
      <c r="H506" s="1017"/>
      <c r="I506" s="995"/>
    </row>
    <row r="507" spans="1:9" ht="15.75" customHeight="1">
      <c r="A507" s="992"/>
      <c r="B507" s="992"/>
      <c r="C507" s="992"/>
      <c r="D507" s="992"/>
      <c r="E507" s="996"/>
      <c r="F507" s="997"/>
      <c r="G507" s="992"/>
      <c r="H507" s="1017"/>
      <c r="I507" s="995"/>
    </row>
    <row r="508" spans="1:9" ht="15.75" customHeight="1">
      <c r="A508" s="992"/>
      <c r="B508" s="992"/>
      <c r="C508" s="992"/>
      <c r="D508" s="992"/>
      <c r="E508" s="996"/>
      <c r="F508" s="997"/>
      <c r="G508" s="992"/>
      <c r="H508" s="1017"/>
      <c r="I508" s="995"/>
    </row>
    <row r="509" spans="1:9" ht="15.75" customHeight="1">
      <c r="A509" s="992"/>
      <c r="B509" s="992"/>
      <c r="C509" s="992"/>
      <c r="D509" s="992"/>
      <c r="E509" s="996"/>
      <c r="F509" s="997"/>
      <c r="G509" s="992"/>
      <c r="H509" s="1017"/>
      <c r="I509" s="995"/>
    </row>
    <row r="510" spans="1:9" ht="15.75" customHeight="1">
      <c r="A510" s="992"/>
      <c r="B510" s="992"/>
      <c r="C510" s="992"/>
      <c r="D510" s="992"/>
      <c r="E510" s="996"/>
      <c r="F510" s="997"/>
      <c r="G510" s="992"/>
      <c r="H510" s="1017"/>
      <c r="I510" s="995"/>
    </row>
    <row r="511" spans="1:9" ht="15.75" customHeight="1">
      <c r="A511" s="992"/>
      <c r="B511" s="992"/>
      <c r="C511" s="992"/>
      <c r="D511" s="992"/>
      <c r="E511" s="996"/>
      <c r="F511" s="997"/>
      <c r="G511" s="992"/>
      <c r="H511" s="1017"/>
      <c r="I511" s="995"/>
    </row>
    <row r="512" spans="1:9" ht="15.75" customHeight="1">
      <c r="A512" s="992"/>
      <c r="B512" s="992"/>
      <c r="C512" s="992"/>
      <c r="D512" s="992"/>
      <c r="E512" s="996"/>
      <c r="F512" s="997"/>
      <c r="G512" s="992"/>
      <c r="H512" s="1017"/>
      <c r="I512" s="995"/>
    </row>
    <row r="513" spans="1:9" ht="15.75" customHeight="1">
      <c r="A513" s="992"/>
      <c r="B513" s="992"/>
      <c r="C513" s="992"/>
      <c r="D513" s="992"/>
      <c r="E513" s="996"/>
      <c r="F513" s="997"/>
      <c r="G513" s="992"/>
      <c r="H513" s="1017"/>
      <c r="I513" s="995"/>
    </row>
    <row r="514" spans="1:9" ht="15.75" customHeight="1">
      <c r="A514" s="992"/>
      <c r="B514" s="992"/>
      <c r="C514" s="992"/>
      <c r="D514" s="992"/>
      <c r="E514" s="996"/>
      <c r="F514" s="997"/>
      <c r="G514" s="992"/>
      <c r="H514" s="1017"/>
      <c r="I514" s="995"/>
    </row>
    <row r="515" spans="1:9" ht="15.75" customHeight="1">
      <c r="A515" s="992"/>
      <c r="B515" s="992"/>
      <c r="C515" s="992"/>
      <c r="D515" s="992"/>
      <c r="E515" s="996"/>
      <c r="F515" s="997"/>
      <c r="G515" s="992"/>
      <c r="H515" s="1017"/>
      <c r="I515" s="995"/>
    </row>
    <row r="516" spans="1:9" ht="15.75" customHeight="1">
      <c r="A516" s="992"/>
      <c r="B516" s="992"/>
      <c r="C516" s="992"/>
      <c r="D516" s="992"/>
      <c r="E516" s="996"/>
      <c r="F516" s="997"/>
      <c r="G516" s="992"/>
      <c r="H516" s="1017"/>
      <c r="I516" s="995"/>
    </row>
    <row r="517" spans="1:9" ht="15.75" customHeight="1">
      <c r="A517" s="992"/>
      <c r="B517" s="992"/>
      <c r="C517" s="992"/>
      <c r="D517" s="992"/>
      <c r="E517" s="996"/>
      <c r="F517" s="997"/>
      <c r="G517" s="992"/>
      <c r="H517" s="1017"/>
      <c r="I517" s="995"/>
    </row>
    <row r="518" spans="1:9" ht="15.75" customHeight="1">
      <c r="A518" s="992"/>
      <c r="B518" s="992"/>
      <c r="C518" s="992"/>
      <c r="D518" s="992"/>
      <c r="E518" s="996"/>
      <c r="F518" s="997"/>
      <c r="G518" s="992"/>
      <c r="H518" s="1017"/>
      <c r="I518" s="995"/>
    </row>
    <row r="519" spans="1:9" ht="15.75" customHeight="1">
      <c r="A519" s="992"/>
      <c r="B519" s="992"/>
      <c r="C519" s="992"/>
      <c r="D519" s="992"/>
      <c r="E519" s="996"/>
      <c r="F519" s="997"/>
      <c r="G519" s="992"/>
      <c r="H519" s="1017"/>
      <c r="I519" s="995"/>
    </row>
    <row r="520" spans="1:9" ht="15.75" customHeight="1">
      <c r="A520" s="992"/>
      <c r="B520" s="992"/>
      <c r="C520" s="992"/>
      <c r="D520" s="992"/>
      <c r="E520" s="996"/>
      <c r="F520" s="997"/>
      <c r="G520" s="992"/>
      <c r="H520" s="1017"/>
      <c r="I520" s="995"/>
    </row>
    <row r="521" spans="1:9" ht="15.75" customHeight="1">
      <c r="A521" s="992"/>
      <c r="B521" s="992"/>
      <c r="C521" s="992"/>
      <c r="D521" s="992"/>
      <c r="E521" s="996"/>
      <c r="F521" s="997"/>
      <c r="G521" s="992"/>
      <c r="H521" s="1017"/>
      <c r="I521" s="995"/>
    </row>
    <row r="522" spans="1:9" ht="15.75" customHeight="1">
      <c r="A522" s="992"/>
      <c r="B522" s="992"/>
      <c r="C522" s="992"/>
      <c r="D522" s="992"/>
      <c r="E522" s="996"/>
      <c r="F522" s="997"/>
      <c r="G522" s="992"/>
      <c r="H522" s="1017"/>
      <c r="I522" s="995"/>
    </row>
    <row r="523" spans="1:9" ht="15.75" customHeight="1">
      <c r="A523" s="992"/>
      <c r="B523" s="992"/>
      <c r="C523" s="992"/>
      <c r="D523" s="992"/>
      <c r="E523" s="996"/>
      <c r="F523" s="997"/>
      <c r="G523" s="992"/>
      <c r="H523" s="1017"/>
      <c r="I523" s="995"/>
    </row>
    <row r="524" spans="1:9" ht="15.75" customHeight="1">
      <c r="A524" s="992"/>
      <c r="B524" s="992"/>
      <c r="C524" s="992"/>
      <c r="D524" s="992"/>
      <c r="E524" s="996"/>
      <c r="F524" s="997"/>
      <c r="G524" s="992"/>
      <c r="H524" s="1017"/>
      <c r="I524" s="995"/>
    </row>
    <row r="525" spans="1:9" ht="15.75" customHeight="1">
      <c r="A525" s="992"/>
      <c r="B525" s="992"/>
      <c r="C525" s="992"/>
      <c r="D525" s="992"/>
      <c r="E525" s="996"/>
      <c r="F525" s="997"/>
      <c r="G525" s="992"/>
      <c r="H525" s="1017"/>
      <c r="I525" s="995"/>
    </row>
    <row r="526" spans="1:9" ht="15.75" customHeight="1">
      <c r="A526" s="992"/>
      <c r="B526" s="992"/>
      <c r="C526" s="992"/>
      <c r="D526" s="992"/>
      <c r="E526" s="996"/>
      <c r="F526" s="997"/>
      <c r="G526" s="992"/>
      <c r="H526" s="1017"/>
      <c r="I526" s="995"/>
    </row>
    <row r="527" spans="1:9" ht="15.75" customHeight="1">
      <c r="A527" s="992"/>
      <c r="B527" s="992"/>
      <c r="C527" s="992"/>
      <c r="D527" s="992"/>
      <c r="E527" s="996"/>
      <c r="F527" s="997"/>
      <c r="G527" s="992"/>
      <c r="H527" s="1017"/>
      <c r="I527" s="995"/>
    </row>
    <row r="528" spans="1:9" ht="15.75" customHeight="1">
      <c r="A528" s="992"/>
      <c r="B528" s="992"/>
      <c r="C528" s="992"/>
      <c r="D528" s="992"/>
      <c r="E528" s="996"/>
      <c r="F528" s="997"/>
      <c r="G528" s="992"/>
      <c r="H528" s="1017"/>
      <c r="I528" s="995"/>
    </row>
    <row r="529" spans="1:9" ht="15.75" customHeight="1">
      <c r="A529" s="992"/>
      <c r="B529" s="992"/>
      <c r="C529" s="992"/>
      <c r="D529" s="992"/>
      <c r="E529" s="996"/>
      <c r="F529" s="997"/>
      <c r="G529" s="992"/>
      <c r="H529" s="1017"/>
      <c r="I529" s="995"/>
    </row>
    <row r="530" spans="1:9" ht="15.75" customHeight="1">
      <c r="A530" s="992"/>
      <c r="B530" s="992"/>
      <c r="C530" s="992"/>
      <c r="D530" s="992"/>
      <c r="E530" s="996"/>
      <c r="F530" s="997"/>
      <c r="G530" s="992"/>
      <c r="H530" s="1017"/>
      <c r="I530" s="995"/>
    </row>
    <row r="531" spans="1:9" ht="15.75" customHeight="1">
      <c r="A531" s="992"/>
      <c r="B531" s="992"/>
      <c r="C531" s="992"/>
      <c r="D531" s="992"/>
      <c r="E531" s="996"/>
      <c r="F531" s="997"/>
      <c r="G531" s="992"/>
      <c r="H531" s="1017"/>
      <c r="I531" s="995"/>
    </row>
    <row r="532" spans="1:9" ht="15.75" customHeight="1">
      <c r="A532" s="992"/>
      <c r="B532" s="992"/>
      <c r="C532" s="992"/>
      <c r="D532" s="992"/>
      <c r="E532" s="996"/>
      <c r="F532" s="997"/>
      <c r="G532" s="992"/>
      <c r="H532" s="1017"/>
      <c r="I532" s="995"/>
    </row>
    <row r="533" spans="1:9" ht="15.75" customHeight="1">
      <c r="A533" s="992"/>
      <c r="B533" s="992"/>
      <c r="C533" s="992"/>
      <c r="D533" s="992"/>
      <c r="E533" s="996"/>
      <c r="F533" s="997"/>
      <c r="G533" s="992"/>
      <c r="H533" s="1017"/>
      <c r="I533" s="995"/>
    </row>
    <row r="534" spans="1:9" ht="15.75" customHeight="1">
      <c r="A534" s="992"/>
      <c r="B534" s="992"/>
      <c r="C534" s="992"/>
      <c r="D534" s="992"/>
      <c r="E534" s="996"/>
      <c r="F534" s="997"/>
      <c r="G534" s="992"/>
      <c r="H534" s="1017"/>
      <c r="I534" s="995"/>
    </row>
    <row r="535" spans="1:9" ht="15.75" customHeight="1">
      <c r="A535" s="992"/>
      <c r="B535" s="992"/>
      <c r="C535" s="992"/>
      <c r="D535" s="992"/>
      <c r="E535" s="996"/>
      <c r="F535" s="997"/>
      <c r="G535" s="992"/>
      <c r="H535" s="1017"/>
      <c r="I535" s="995"/>
    </row>
    <row r="536" spans="1:9" ht="15.75" customHeight="1">
      <c r="A536" s="992"/>
      <c r="B536" s="992"/>
      <c r="C536" s="992"/>
      <c r="D536" s="992"/>
      <c r="E536" s="996"/>
      <c r="F536" s="997"/>
      <c r="G536" s="992"/>
      <c r="H536" s="1017"/>
      <c r="I536" s="995"/>
    </row>
    <row r="537" spans="1:9" ht="15.75" customHeight="1">
      <c r="A537" s="992"/>
      <c r="B537" s="992"/>
      <c r="C537" s="992"/>
      <c r="D537" s="992"/>
      <c r="E537" s="996"/>
      <c r="F537" s="997"/>
      <c r="G537" s="992"/>
      <c r="H537" s="1017"/>
      <c r="I537" s="995"/>
    </row>
    <row r="538" spans="1:9" ht="15.75" customHeight="1">
      <c r="A538" s="992"/>
      <c r="B538" s="992"/>
      <c r="C538" s="992"/>
      <c r="D538" s="992"/>
      <c r="E538" s="996"/>
      <c r="F538" s="997"/>
      <c r="G538" s="992"/>
      <c r="H538" s="1017"/>
      <c r="I538" s="995"/>
    </row>
    <row r="539" spans="1:9" ht="15.75" customHeight="1">
      <c r="A539" s="992"/>
      <c r="B539" s="992"/>
      <c r="C539" s="992"/>
      <c r="D539" s="992"/>
      <c r="E539" s="996"/>
      <c r="F539" s="997"/>
      <c r="G539" s="992"/>
      <c r="H539" s="1017"/>
      <c r="I539" s="995"/>
    </row>
    <row r="540" spans="1:9" ht="15.75" customHeight="1">
      <c r="A540" s="992"/>
      <c r="B540" s="992"/>
      <c r="C540" s="992"/>
      <c r="D540" s="992"/>
      <c r="E540" s="996"/>
      <c r="F540" s="997"/>
      <c r="G540" s="992"/>
      <c r="H540" s="1017"/>
      <c r="I540" s="995"/>
    </row>
    <row r="541" spans="1:9" ht="15.75" customHeight="1">
      <c r="A541" s="992"/>
      <c r="B541" s="992"/>
      <c r="C541" s="992"/>
      <c r="D541" s="992"/>
      <c r="E541" s="996"/>
      <c r="F541" s="997"/>
      <c r="G541" s="992"/>
      <c r="H541" s="1017"/>
      <c r="I541" s="995"/>
    </row>
    <row r="542" spans="1:9" ht="15.75" customHeight="1">
      <c r="A542" s="992"/>
      <c r="B542" s="992"/>
      <c r="C542" s="992"/>
      <c r="D542" s="992"/>
      <c r="E542" s="996"/>
      <c r="F542" s="997"/>
      <c r="G542" s="992"/>
      <c r="H542" s="1017"/>
      <c r="I542" s="995"/>
    </row>
    <row r="543" spans="1:9" ht="15.75" customHeight="1">
      <c r="A543" s="992"/>
      <c r="B543" s="992"/>
      <c r="C543" s="992"/>
      <c r="D543" s="992"/>
      <c r="E543" s="996"/>
      <c r="F543" s="997"/>
      <c r="G543" s="992"/>
      <c r="H543" s="1017"/>
      <c r="I543" s="995"/>
    </row>
    <row r="544" spans="1:9" ht="15.75" customHeight="1">
      <c r="A544" s="992"/>
      <c r="B544" s="992"/>
      <c r="C544" s="992"/>
      <c r="D544" s="992"/>
      <c r="E544" s="996"/>
      <c r="F544" s="997"/>
      <c r="G544" s="992"/>
      <c r="H544" s="1017"/>
      <c r="I544" s="995"/>
    </row>
    <row r="545" spans="1:9" ht="15.75" customHeight="1">
      <c r="A545" s="992"/>
      <c r="B545" s="992"/>
      <c r="C545" s="992"/>
      <c r="D545" s="992"/>
      <c r="E545" s="996"/>
      <c r="F545" s="997"/>
      <c r="G545" s="992"/>
      <c r="H545" s="1017"/>
      <c r="I545" s="995"/>
    </row>
    <row r="546" spans="1:9" ht="15.75" customHeight="1">
      <c r="A546" s="992"/>
      <c r="B546" s="992"/>
      <c r="C546" s="992"/>
      <c r="D546" s="992"/>
      <c r="E546" s="996"/>
      <c r="F546" s="997"/>
      <c r="G546" s="992"/>
      <c r="H546" s="1017"/>
      <c r="I546" s="995"/>
    </row>
    <row r="547" spans="1:9" ht="15.75" customHeight="1">
      <c r="A547" s="992"/>
      <c r="B547" s="992"/>
      <c r="C547" s="992"/>
      <c r="D547" s="992"/>
      <c r="E547" s="996"/>
      <c r="F547" s="997"/>
      <c r="G547" s="992"/>
      <c r="H547" s="1017"/>
      <c r="I547" s="995"/>
    </row>
    <row r="548" spans="1:9" ht="15.75" customHeight="1">
      <c r="A548" s="992"/>
      <c r="B548" s="992"/>
      <c r="C548" s="992"/>
      <c r="D548" s="992"/>
      <c r="E548" s="996"/>
      <c r="F548" s="997"/>
      <c r="G548" s="992"/>
      <c r="H548" s="1017"/>
      <c r="I548" s="995"/>
    </row>
    <row r="549" spans="1:9" ht="15.75" customHeight="1">
      <c r="A549" s="992"/>
      <c r="B549" s="992"/>
      <c r="C549" s="992"/>
      <c r="D549" s="992"/>
      <c r="E549" s="996"/>
      <c r="F549" s="997"/>
      <c r="G549" s="992"/>
      <c r="H549" s="1017"/>
      <c r="I549" s="995"/>
    </row>
    <row r="550" spans="1:9" ht="15.75" customHeight="1">
      <c r="A550" s="992"/>
      <c r="B550" s="992"/>
      <c r="C550" s="992"/>
      <c r="D550" s="992"/>
      <c r="E550" s="996"/>
      <c r="F550" s="997"/>
      <c r="G550" s="992"/>
      <c r="H550" s="1017"/>
      <c r="I550" s="995"/>
    </row>
    <row r="551" spans="1:9" ht="15.75" customHeight="1">
      <c r="A551" s="992"/>
      <c r="B551" s="992"/>
      <c r="C551" s="992"/>
      <c r="D551" s="992"/>
      <c r="E551" s="996"/>
      <c r="F551" s="997"/>
      <c r="G551" s="992"/>
      <c r="H551" s="1017"/>
      <c r="I551" s="995"/>
    </row>
    <row r="552" spans="1:9" ht="15.75" customHeight="1">
      <c r="A552" s="992"/>
      <c r="B552" s="992"/>
      <c r="C552" s="992"/>
      <c r="D552" s="992"/>
      <c r="E552" s="996"/>
      <c r="F552" s="997"/>
      <c r="G552" s="992"/>
      <c r="H552" s="1017"/>
      <c r="I552" s="995"/>
    </row>
    <row r="553" spans="1:9" ht="15.75" customHeight="1">
      <c r="A553" s="992"/>
      <c r="B553" s="992"/>
      <c r="C553" s="992"/>
      <c r="D553" s="992"/>
      <c r="E553" s="996"/>
      <c r="F553" s="997"/>
      <c r="G553" s="992"/>
      <c r="H553" s="1017"/>
      <c r="I553" s="995"/>
    </row>
    <row r="554" spans="1:9" ht="15.75" customHeight="1">
      <c r="A554" s="992"/>
      <c r="B554" s="992"/>
      <c r="C554" s="992"/>
      <c r="D554" s="992"/>
      <c r="E554" s="996"/>
      <c r="F554" s="997"/>
      <c r="G554" s="992"/>
      <c r="H554" s="1017"/>
      <c r="I554" s="995"/>
    </row>
    <row r="555" spans="1:9" ht="15.75" customHeight="1">
      <c r="A555" s="992"/>
      <c r="B555" s="992"/>
      <c r="C555" s="992"/>
      <c r="D555" s="992"/>
      <c r="E555" s="996"/>
      <c r="F555" s="997"/>
      <c r="G555" s="992"/>
      <c r="H555" s="1017"/>
      <c r="I555" s="995"/>
    </row>
    <row r="556" spans="1:9" ht="15.75" customHeight="1">
      <c r="A556" s="992"/>
      <c r="B556" s="992"/>
      <c r="C556" s="992"/>
      <c r="D556" s="992"/>
      <c r="E556" s="996"/>
      <c r="F556" s="997"/>
      <c r="G556" s="992"/>
      <c r="H556" s="1017"/>
      <c r="I556" s="995"/>
    </row>
    <row r="557" spans="1:9" ht="15.75" customHeight="1">
      <c r="A557" s="992"/>
      <c r="B557" s="992"/>
      <c r="C557" s="992"/>
      <c r="D557" s="992"/>
      <c r="E557" s="996"/>
      <c r="F557" s="997"/>
      <c r="G557" s="992"/>
      <c r="H557" s="1017"/>
      <c r="I557" s="995"/>
    </row>
    <row r="558" spans="1:9" ht="15.75" customHeight="1">
      <c r="A558" s="992"/>
      <c r="B558" s="992"/>
      <c r="C558" s="992"/>
      <c r="D558" s="992"/>
      <c r="E558" s="996"/>
      <c r="F558" s="997"/>
      <c r="G558" s="992"/>
      <c r="H558" s="1017"/>
      <c r="I558" s="995"/>
    </row>
    <row r="559" spans="1:9" ht="15.75" customHeight="1">
      <c r="A559" s="992"/>
      <c r="B559" s="992"/>
      <c r="C559" s="992"/>
      <c r="D559" s="992"/>
      <c r="E559" s="996"/>
      <c r="F559" s="997"/>
      <c r="G559" s="992"/>
      <c r="H559" s="1017"/>
      <c r="I559" s="995"/>
    </row>
    <row r="560" spans="1:9" ht="15.75" customHeight="1">
      <c r="A560" s="992"/>
      <c r="B560" s="992"/>
      <c r="C560" s="992"/>
      <c r="D560" s="992"/>
      <c r="E560" s="996"/>
      <c r="F560" s="997"/>
      <c r="G560" s="992"/>
      <c r="H560" s="1017"/>
      <c r="I560" s="995"/>
    </row>
    <row r="561" spans="1:9" ht="15.75" customHeight="1">
      <c r="A561" s="992"/>
      <c r="B561" s="992"/>
      <c r="C561" s="992"/>
      <c r="D561" s="992"/>
      <c r="E561" s="996"/>
      <c r="F561" s="997"/>
      <c r="G561" s="992"/>
      <c r="H561" s="1017"/>
      <c r="I561" s="995"/>
    </row>
    <row r="562" spans="1:9" ht="15.75" customHeight="1">
      <c r="A562" s="992"/>
      <c r="B562" s="992"/>
      <c r="C562" s="992"/>
      <c r="D562" s="992"/>
      <c r="E562" s="996"/>
      <c r="F562" s="997"/>
      <c r="G562" s="992"/>
      <c r="H562" s="1017"/>
      <c r="I562" s="995"/>
    </row>
    <row r="563" spans="1:9" ht="15.75" customHeight="1">
      <c r="A563" s="992"/>
      <c r="B563" s="992"/>
      <c r="C563" s="992"/>
      <c r="D563" s="992"/>
      <c r="E563" s="996"/>
      <c r="F563" s="997"/>
      <c r="G563" s="992"/>
      <c r="H563" s="1017"/>
      <c r="I563" s="995"/>
    </row>
    <row r="564" spans="1:9" ht="15.75" customHeight="1">
      <c r="A564" s="992"/>
      <c r="B564" s="992"/>
      <c r="C564" s="992"/>
      <c r="D564" s="992"/>
      <c r="E564" s="996"/>
      <c r="F564" s="997"/>
      <c r="G564" s="992"/>
      <c r="H564" s="1017"/>
      <c r="I564" s="995"/>
    </row>
    <row r="565" spans="1:9" ht="15.75" customHeight="1">
      <c r="A565" s="992"/>
      <c r="B565" s="992"/>
      <c r="C565" s="992"/>
      <c r="D565" s="992"/>
      <c r="E565" s="996"/>
      <c r="F565" s="997"/>
      <c r="G565" s="992"/>
      <c r="H565" s="1017"/>
      <c r="I565" s="995"/>
    </row>
    <row r="566" spans="1:9" ht="15.75" customHeight="1">
      <c r="A566" s="992"/>
      <c r="B566" s="992"/>
      <c r="C566" s="992"/>
      <c r="D566" s="992"/>
      <c r="E566" s="996"/>
      <c r="F566" s="997"/>
      <c r="G566" s="992"/>
      <c r="H566" s="1017"/>
      <c r="I566" s="995"/>
    </row>
    <row r="567" spans="1:9" ht="15.75" customHeight="1">
      <c r="A567" s="992"/>
      <c r="B567" s="992"/>
      <c r="C567" s="992"/>
      <c r="D567" s="992"/>
      <c r="E567" s="996"/>
      <c r="F567" s="997"/>
      <c r="G567" s="992"/>
      <c r="H567" s="1017"/>
      <c r="I567" s="995"/>
    </row>
    <row r="568" spans="1:9" ht="15.75" customHeight="1">
      <c r="A568" s="992"/>
      <c r="B568" s="992"/>
      <c r="C568" s="992"/>
      <c r="D568" s="992"/>
      <c r="E568" s="996"/>
      <c r="F568" s="997"/>
      <c r="G568" s="992"/>
      <c r="H568" s="1017"/>
      <c r="I568" s="995"/>
    </row>
    <row r="569" spans="1:9" ht="15.75" customHeight="1">
      <c r="A569" s="992"/>
      <c r="B569" s="992"/>
      <c r="C569" s="992"/>
      <c r="D569" s="992"/>
      <c r="E569" s="996"/>
      <c r="F569" s="997"/>
      <c r="G569" s="992"/>
      <c r="H569" s="1017"/>
      <c r="I569" s="995"/>
    </row>
    <row r="570" spans="1:9" ht="15.75" customHeight="1">
      <c r="A570" s="992"/>
      <c r="B570" s="992"/>
      <c r="C570" s="992"/>
      <c r="D570" s="992"/>
      <c r="E570" s="996"/>
      <c r="F570" s="997"/>
      <c r="G570" s="992"/>
      <c r="H570" s="1017"/>
      <c r="I570" s="995"/>
    </row>
    <row r="571" spans="1:9" ht="15.75" customHeight="1">
      <c r="A571" s="992"/>
      <c r="B571" s="992"/>
      <c r="C571" s="992"/>
      <c r="D571" s="992"/>
      <c r="E571" s="996"/>
      <c r="F571" s="997"/>
      <c r="G571" s="992"/>
      <c r="H571" s="1017"/>
      <c r="I571" s="995"/>
    </row>
    <row r="572" spans="1:9" ht="15.75" customHeight="1">
      <c r="A572" s="992"/>
      <c r="B572" s="992"/>
      <c r="C572" s="992"/>
      <c r="D572" s="992"/>
      <c r="E572" s="996"/>
      <c r="F572" s="997"/>
      <c r="G572" s="992"/>
      <c r="H572" s="1017"/>
      <c r="I572" s="995"/>
    </row>
    <row r="573" spans="1:9" ht="15.75" customHeight="1">
      <c r="A573" s="992"/>
      <c r="B573" s="992"/>
      <c r="C573" s="992"/>
      <c r="D573" s="992"/>
      <c r="E573" s="996"/>
      <c r="F573" s="997"/>
      <c r="G573" s="992"/>
      <c r="H573" s="1017"/>
      <c r="I573" s="995"/>
    </row>
    <row r="574" spans="1:9" ht="15.75" customHeight="1">
      <c r="A574" s="992"/>
      <c r="B574" s="992"/>
      <c r="C574" s="992"/>
      <c r="D574" s="992"/>
      <c r="E574" s="996"/>
      <c r="F574" s="997"/>
      <c r="G574" s="992"/>
      <c r="H574" s="1017"/>
      <c r="I574" s="995"/>
    </row>
    <row r="575" spans="1:9" ht="15.75" customHeight="1">
      <c r="A575" s="992"/>
      <c r="B575" s="992"/>
      <c r="C575" s="992"/>
      <c r="D575" s="992"/>
      <c r="E575" s="996"/>
      <c r="F575" s="997"/>
      <c r="G575" s="992"/>
      <c r="H575" s="1017"/>
      <c r="I575" s="995"/>
    </row>
    <row r="576" spans="1:9" ht="15.75" customHeight="1">
      <c r="A576" s="992"/>
      <c r="B576" s="992"/>
      <c r="C576" s="992"/>
      <c r="D576" s="992"/>
      <c r="E576" s="996"/>
      <c r="F576" s="997"/>
      <c r="G576" s="992"/>
      <c r="H576" s="1017"/>
      <c r="I576" s="995"/>
    </row>
    <row r="577" spans="1:9" ht="15.75" customHeight="1">
      <c r="A577" s="992"/>
      <c r="B577" s="992"/>
      <c r="C577" s="992"/>
      <c r="D577" s="992"/>
      <c r="E577" s="996"/>
      <c r="F577" s="997"/>
      <c r="G577" s="992"/>
      <c r="H577" s="1017"/>
      <c r="I577" s="995"/>
    </row>
    <row r="578" spans="1:9" ht="15.75" customHeight="1">
      <c r="A578" s="992"/>
      <c r="B578" s="992"/>
      <c r="C578" s="992"/>
      <c r="D578" s="992"/>
      <c r="E578" s="996"/>
      <c r="F578" s="997"/>
      <c r="G578" s="992"/>
      <c r="H578" s="1017"/>
      <c r="I578" s="995"/>
    </row>
    <row r="579" spans="1:9" ht="15.75" customHeight="1">
      <c r="A579" s="992"/>
      <c r="B579" s="992"/>
      <c r="C579" s="992"/>
      <c r="D579" s="992"/>
      <c r="E579" s="996"/>
      <c r="F579" s="997"/>
      <c r="G579" s="992"/>
      <c r="H579" s="1017"/>
      <c r="I579" s="995"/>
    </row>
    <row r="580" spans="1:9" ht="15.75" customHeight="1">
      <c r="A580" s="992"/>
      <c r="B580" s="992"/>
      <c r="C580" s="992"/>
      <c r="D580" s="992"/>
      <c r="E580" s="996"/>
      <c r="F580" s="997"/>
      <c r="G580" s="992"/>
      <c r="H580" s="1017"/>
      <c r="I580" s="995"/>
    </row>
    <row r="581" spans="1:9" ht="15.75" customHeight="1">
      <c r="A581" s="992"/>
      <c r="B581" s="992"/>
      <c r="C581" s="992"/>
      <c r="D581" s="992"/>
      <c r="E581" s="996"/>
      <c r="F581" s="997"/>
      <c r="G581" s="992"/>
      <c r="H581" s="1017"/>
      <c r="I581" s="995"/>
    </row>
    <row r="582" spans="1:9" ht="15.75" customHeight="1">
      <c r="A582" s="992"/>
      <c r="B582" s="992"/>
      <c r="C582" s="992"/>
      <c r="D582" s="992"/>
      <c r="E582" s="996"/>
      <c r="F582" s="997"/>
      <c r="G582" s="992"/>
      <c r="H582" s="1017"/>
      <c r="I582" s="995"/>
    </row>
    <row r="583" spans="1:9" ht="15.75" customHeight="1">
      <c r="A583" s="992"/>
      <c r="B583" s="992"/>
      <c r="C583" s="992"/>
      <c r="D583" s="992"/>
      <c r="E583" s="996"/>
      <c r="F583" s="997"/>
      <c r="G583" s="992"/>
      <c r="H583" s="1017"/>
      <c r="I583" s="995"/>
    </row>
    <row r="584" spans="1:9" ht="15.75" customHeight="1">
      <c r="A584" s="992"/>
      <c r="B584" s="992"/>
      <c r="C584" s="992"/>
      <c r="D584" s="992"/>
      <c r="E584" s="996"/>
      <c r="F584" s="997"/>
      <c r="G584" s="992"/>
      <c r="H584" s="1017"/>
      <c r="I584" s="995"/>
    </row>
    <row r="585" spans="1:9" ht="15.75" customHeight="1">
      <c r="A585" s="992"/>
      <c r="B585" s="992"/>
      <c r="C585" s="992"/>
      <c r="D585" s="992"/>
      <c r="E585" s="996"/>
      <c r="F585" s="997"/>
      <c r="G585" s="992"/>
      <c r="H585" s="1017"/>
      <c r="I585" s="995"/>
    </row>
    <row r="586" spans="1:9" ht="15.75" customHeight="1">
      <c r="A586" s="992"/>
      <c r="B586" s="992"/>
      <c r="C586" s="992"/>
      <c r="D586" s="992"/>
      <c r="E586" s="996"/>
      <c r="F586" s="997"/>
      <c r="G586" s="992"/>
      <c r="H586" s="1017"/>
      <c r="I586" s="995"/>
    </row>
    <row r="587" spans="1:9" ht="15.75" customHeight="1">
      <c r="A587" s="992"/>
      <c r="B587" s="992"/>
      <c r="C587" s="992"/>
      <c r="D587" s="992"/>
      <c r="E587" s="996"/>
      <c r="F587" s="997"/>
      <c r="G587" s="992"/>
      <c r="H587" s="1017"/>
      <c r="I587" s="995"/>
    </row>
    <row r="588" spans="1:9" ht="15.75" customHeight="1">
      <c r="A588" s="992"/>
      <c r="B588" s="992"/>
      <c r="C588" s="992"/>
      <c r="D588" s="992"/>
      <c r="E588" s="996"/>
      <c r="F588" s="997"/>
      <c r="G588" s="992"/>
      <c r="H588" s="1017"/>
      <c r="I588" s="995"/>
    </row>
    <row r="589" spans="1:9" ht="15.75" customHeight="1">
      <c r="A589" s="992"/>
      <c r="B589" s="992"/>
      <c r="C589" s="992"/>
      <c r="D589" s="992"/>
      <c r="E589" s="996"/>
      <c r="F589" s="997"/>
      <c r="G589" s="992"/>
      <c r="H589" s="1017"/>
      <c r="I589" s="995"/>
    </row>
    <row r="590" spans="1:9" ht="15.75" customHeight="1">
      <c r="A590" s="992"/>
      <c r="B590" s="992"/>
      <c r="C590" s="992"/>
      <c r="D590" s="992"/>
      <c r="E590" s="996"/>
      <c r="F590" s="997"/>
      <c r="G590" s="992"/>
      <c r="H590" s="1017"/>
      <c r="I590" s="995"/>
    </row>
    <row r="591" spans="1:9" ht="15.75" customHeight="1">
      <c r="A591" s="992"/>
      <c r="B591" s="992"/>
      <c r="C591" s="992"/>
      <c r="D591" s="992"/>
      <c r="E591" s="996"/>
      <c r="F591" s="997"/>
      <c r="G591" s="992"/>
      <c r="H591" s="1017"/>
      <c r="I591" s="995"/>
    </row>
    <row r="592" spans="1:9" ht="15.75" customHeight="1">
      <c r="A592" s="992"/>
      <c r="B592" s="992"/>
      <c r="C592" s="992"/>
      <c r="D592" s="992"/>
      <c r="E592" s="996"/>
      <c r="F592" s="997"/>
      <c r="G592" s="992"/>
      <c r="H592" s="1017"/>
      <c r="I592" s="995"/>
    </row>
    <row r="593" spans="1:9" ht="15.75" customHeight="1">
      <c r="A593" s="992"/>
      <c r="B593" s="992"/>
      <c r="C593" s="992"/>
      <c r="D593" s="992"/>
      <c r="E593" s="996"/>
      <c r="F593" s="997"/>
      <c r="G593" s="992"/>
      <c r="H593" s="1017"/>
      <c r="I593" s="995"/>
    </row>
    <row r="594" spans="1:9" ht="15.75" customHeight="1">
      <c r="A594" s="992"/>
      <c r="B594" s="992"/>
      <c r="C594" s="992"/>
      <c r="D594" s="992"/>
      <c r="E594" s="996"/>
      <c r="F594" s="997"/>
      <c r="G594" s="992"/>
      <c r="H594" s="1017"/>
      <c r="I594" s="995"/>
    </row>
    <row r="595" spans="1:9" ht="15.75" customHeight="1">
      <c r="A595" s="992"/>
      <c r="B595" s="992"/>
      <c r="C595" s="992"/>
      <c r="D595" s="992"/>
      <c r="E595" s="996"/>
      <c r="F595" s="997"/>
      <c r="G595" s="992"/>
      <c r="H595" s="1017"/>
      <c r="I595" s="995"/>
    </row>
    <row r="596" spans="1:9" ht="15.75" customHeight="1">
      <c r="A596" s="992"/>
      <c r="B596" s="992"/>
      <c r="C596" s="992"/>
      <c r="D596" s="992"/>
      <c r="E596" s="996"/>
      <c r="F596" s="997"/>
      <c r="G596" s="992"/>
      <c r="H596" s="1017"/>
      <c r="I596" s="995"/>
    </row>
    <row r="597" spans="1:9" ht="15.75" customHeight="1">
      <c r="A597" s="992"/>
      <c r="B597" s="992"/>
      <c r="C597" s="992"/>
      <c r="D597" s="992"/>
      <c r="E597" s="996"/>
      <c r="F597" s="997"/>
      <c r="G597" s="992"/>
      <c r="H597" s="1017"/>
      <c r="I597" s="995"/>
    </row>
    <row r="598" spans="1:9" ht="15.75" customHeight="1">
      <c r="A598" s="992"/>
      <c r="B598" s="992"/>
      <c r="C598" s="992"/>
      <c r="D598" s="992"/>
      <c r="E598" s="996"/>
      <c r="F598" s="997"/>
      <c r="G598" s="992"/>
      <c r="H598" s="1017"/>
      <c r="I598" s="995"/>
    </row>
    <row r="599" spans="1:9" ht="15.75" customHeight="1">
      <c r="A599" s="992"/>
      <c r="B599" s="992"/>
      <c r="C599" s="992"/>
      <c r="D599" s="992"/>
      <c r="E599" s="996"/>
      <c r="F599" s="997"/>
      <c r="G599" s="992"/>
      <c r="H599" s="1017"/>
      <c r="I599" s="995"/>
    </row>
    <row r="600" spans="1:9" ht="15.75" customHeight="1">
      <c r="A600" s="992"/>
      <c r="B600" s="992"/>
      <c r="C600" s="992"/>
      <c r="D600" s="992"/>
      <c r="E600" s="996"/>
      <c r="F600" s="997"/>
      <c r="G600" s="992"/>
      <c r="H600" s="1017"/>
      <c r="I600" s="995"/>
    </row>
    <row r="601" spans="1:9" ht="15.75" customHeight="1">
      <c r="A601" s="992"/>
      <c r="B601" s="992"/>
      <c r="C601" s="992"/>
      <c r="D601" s="992"/>
      <c r="E601" s="996"/>
      <c r="F601" s="997"/>
      <c r="G601" s="992"/>
      <c r="H601" s="1017"/>
      <c r="I601" s="995"/>
    </row>
    <row r="602" spans="1:9" ht="15.75" customHeight="1">
      <c r="A602" s="992"/>
      <c r="B602" s="992"/>
      <c r="C602" s="992"/>
      <c r="D602" s="992"/>
      <c r="E602" s="996"/>
      <c r="F602" s="997"/>
      <c r="G602" s="992"/>
      <c r="H602" s="1017"/>
      <c r="I602" s="995"/>
    </row>
    <row r="603" spans="1:9" ht="15.75" customHeight="1">
      <c r="A603" s="992"/>
      <c r="B603" s="992"/>
      <c r="C603" s="992"/>
      <c r="D603" s="992"/>
      <c r="E603" s="996"/>
      <c r="F603" s="997"/>
      <c r="G603" s="992"/>
      <c r="H603" s="1017"/>
      <c r="I603" s="995"/>
    </row>
    <row r="604" spans="1:9" ht="15.75" customHeight="1">
      <c r="A604" s="992"/>
      <c r="B604" s="992"/>
      <c r="C604" s="992"/>
      <c r="D604" s="992"/>
      <c r="E604" s="996"/>
      <c r="F604" s="997"/>
      <c r="G604" s="992"/>
      <c r="H604" s="1017"/>
      <c r="I604" s="995"/>
    </row>
    <row r="605" spans="1:9" ht="15.75" customHeight="1">
      <c r="A605" s="992"/>
      <c r="B605" s="992"/>
      <c r="C605" s="992"/>
      <c r="D605" s="992"/>
      <c r="E605" s="996"/>
      <c r="F605" s="997"/>
      <c r="G605" s="992"/>
      <c r="H605" s="1017"/>
      <c r="I605" s="995"/>
    </row>
    <row r="606" spans="1:9" ht="15.75" customHeight="1">
      <c r="A606" s="992"/>
      <c r="B606" s="992"/>
      <c r="C606" s="992"/>
      <c r="D606" s="992"/>
      <c r="E606" s="996"/>
      <c r="F606" s="997"/>
      <c r="G606" s="992"/>
      <c r="H606" s="1017"/>
      <c r="I606" s="995"/>
    </row>
    <row r="607" spans="1:9" ht="15.75" customHeight="1">
      <c r="A607" s="992"/>
      <c r="B607" s="992"/>
      <c r="C607" s="992"/>
      <c r="D607" s="992"/>
      <c r="E607" s="996"/>
      <c r="F607" s="997"/>
      <c r="G607" s="992"/>
      <c r="H607" s="1017"/>
      <c r="I607" s="995"/>
    </row>
    <row r="608" spans="1:9" ht="15.75" customHeight="1">
      <c r="A608" s="992"/>
      <c r="B608" s="992"/>
      <c r="C608" s="992"/>
      <c r="D608" s="992"/>
      <c r="E608" s="996"/>
      <c r="F608" s="997"/>
      <c r="G608" s="992"/>
      <c r="H608" s="1017"/>
      <c r="I608" s="995"/>
    </row>
    <row r="609" spans="1:9" ht="15.75" customHeight="1">
      <c r="A609" s="992"/>
      <c r="B609" s="992"/>
      <c r="C609" s="992"/>
      <c r="D609" s="992"/>
      <c r="E609" s="996"/>
      <c r="F609" s="997"/>
      <c r="G609" s="992"/>
      <c r="H609" s="1017"/>
      <c r="I609" s="995"/>
    </row>
    <row r="610" spans="1:9" ht="15.75" customHeight="1">
      <c r="A610" s="992"/>
      <c r="B610" s="992"/>
      <c r="C610" s="992"/>
      <c r="D610" s="992"/>
      <c r="E610" s="996"/>
      <c r="F610" s="997"/>
      <c r="G610" s="992"/>
      <c r="H610" s="1017"/>
      <c r="I610" s="995"/>
    </row>
    <row r="611" spans="1:9" ht="15.75" customHeight="1">
      <c r="A611" s="992"/>
      <c r="B611" s="992"/>
      <c r="C611" s="992"/>
      <c r="D611" s="992"/>
      <c r="E611" s="996"/>
      <c r="F611" s="997"/>
      <c r="G611" s="992"/>
      <c r="H611" s="1017"/>
      <c r="I611" s="995"/>
    </row>
    <row r="612" spans="1:9" ht="15.75" customHeight="1">
      <c r="A612" s="992"/>
      <c r="B612" s="992"/>
      <c r="C612" s="992"/>
      <c r="D612" s="992"/>
      <c r="E612" s="996"/>
      <c r="F612" s="997"/>
      <c r="G612" s="992"/>
      <c r="H612" s="1017"/>
      <c r="I612" s="995"/>
    </row>
    <row r="613" spans="1:9" ht="15.75" customHeight="1">
      <c r="A613" s="992"/>
      <c r="B613" s="992"/>
      <c r="C613" s="992"/>
      <c r="D613" s="992"/>
      <c r="E613" s="996"/>
      <c r="F613" s="997"/>
      <c r="G613" s="992"/>
      <c r="H613" s="1017"/>
      <c r="I613" s="995"/>
    </row>
    <row r="614" spans="1:9" ht="15.75" customHeight="1">
      <c r="A614" s="992"/>
      <c r="B614" s="992"/>
      <c r="C614" s="992"/>
      <c r="D614" s="992"/>
      <c r="E614" s="996"/>
      <c r="F614" s="997"/>
      <c r="G614" s="992"/>
      <c r="H614" s="1017"/>
      <c r="I614" s="995"/>
    </row>
    <row r="615" spans="1:9" ht="15.75" customHeight="1">
      <c r="A615" s="992"/>
      <c r="B615" s="992"/>
      <c r="C615" s="992"/>
      <c r="D615" s="992"/>
      <c r="E615" s="996"/>
      <c r="F615" s="997"/>
      <c r="G615" s="992"/>
      <c r="H615" s="1017"/>
      <c r="I615" s="995"/>
    </row>
    <row r="616" spans="1:9" ht="15.75" customHeight="1">
      <c r="A616" s="992"/>
      <c r="B616" s="992"/>
      <c r="C616" s="992"/>
      <c r="D616" s="992"/>
      <c r="E616" s="996"/>
      <c r="F616" s="997"/>
      <c r="G616" s="992"/>
      <c r="H616" s="1017"/>
      <c r="I616" s="995"/>
    </row>
    <row r="617" spans="1:9" ht="15.75" customHeight="1">
      <c r="A617" s="992"/>
      <c r="B617" s="992"/>
      <c r="C617" s="992"/>
      <c r="D617" s="992"/>
      <c r="E617" s="996"/>
      <c r="F617" s="997"/>
      <c r="G617" s="992"/>
      <c r="H617" s="1017"/>
      <c r="I617" s="995"/>
    </row>
    <row r="618" spans="1:9" ht="15.75" customHeight="1">
      <c r="A618" s="992"/>
      <c r="B618" s="992"/>
      <c r="C618" s="992"/>
      <c r="D618" s="992"/>
      <c r="E618" s="996"/>
      <c r="F618" s="997"/>
      <c r="G618" s="992"/>
      <c r="H618" s="1017"/>
      <c r="I618" s="995"/>
    </row>
    <row r="619" spans="1:9" ht="15.75" customHeight="1">
      <c r="A619" s="992"/>
      <c r="B619" s="992"/>
      <c r="C619" s="992"/>
      <c r="D619" s="992"/>
      <c r="E619" s="996"/>
      <c r="F619" s="997"/>
      <c r="G619" s="992"/>
      <c r="H619" s="1017"/>
      <c r="I619" s="995"/>
    </row>
    <row r="620" spans="1:9" ht="15.75" customHeight="1">
      <c r="A620" s="992"/>
      <c r="B620" s="992"/>
      <c r="C620" s="992"/>
      <c r="D620" s="992"/>
      <c r="E620" s="996"/>
      <c r="F620" s="997"/>
      <c r="G620" s="992"/>
      <c r="H620" s="1017"/>
      <c r="I620" s="995"/>
    </row>
    <row r="621" spans="1:9" ht="15.75" customHeight="1">
      <c r="A621" s="992"/>
      <c r="B621" s="992"/>
      <c r="C621" s="992"/>
      <c r="D621" s="992"/>
      <c r="E621" s="996"/>
      <c r="F621" s="997"/>
      <c r="G621" s="992"/>
      <c r="H621" s="1017"/>
      <c r="I621" s="995"/>
    </row>
    <row r="622" spans="1:9" ht="15.75" customHeight="1">
      <c r="A622" s="992"/>
      <c r="B622" s="992"/>
      <c r="C622" s="992"/>
      <c r="D622" s="992"/>
      <c r="E622" s="996"/>
      <c r="F622" s="997"/>
      <c r="G622" s="992"/>
      <c r="H622" s="1017"/>
      <c r="I622" s="995"/>
    </row>
    <row r="623" spans="1:9" ht="15.75" customHeight="1">
      <c r="A623" s="992"/>
      <c r="B623" s="992"/>
      <c r="C623" s="992"/>
      <c r="D623" s="992"/>
      <c r="E623" s="996"/>
      <c r="F623" s="997"/>
      <c r="G623" s="992"/>
      <c r="H623" s="1017"/>
      <c r="I623" s="995"/>
    </row>
    <row r="624" spans="1:9" ht="15.75" customHeight="1">
      <c r="A624" s="992"/>
      <c r="B624" s="992"/>
      <c r="C624" s="992"/>
      <c r="D624" s="992"/>
      <c r="E624" s="996"/>
      <c r="F624" s="997"/>
      <c r="G624" s="992"/>
      <c r="H624" s="1017"/>
      <c r="I624" s="995"/>
    </row>
    <row r="625" spans="1:9" ht="15.75" customHeight="1">
      <c r="A625" s="992"/>
      <c r="B625" s="992"/>
      <c r="C625" s="992"/>
      <c r="D625" s="992"/>
      <c r="E625" s="996"/>
      <c r="F625" s="997"/>
      <c r="G625" s="992"/>
      <c r="H625" s="1017"/>
      <c r="I625" s="995"/>
    </row>
    <row r="626" spans="1:9" ht="15.75" customHeight="1">
      <c r="A626" s="992"/>
      <c r="B626" s="992"/>
      <c r="C626" s="992"/>
      <c r="D626" s="992"/>
      <c r="E626" s="996"/>
      <c r="F626" s="997"/>
      <c r="G626" s="992"/>
      <c r="H626" s="1017"/>
      <c r="I626" s="995"/>
    </row>
    <row r="627" spans="1:9" ht="15.75" customHeight="1">
      <c r="A627" s="992"/>
      <c r="B627" s="992"/>
      <c r="C627" s="992"/>
      <c r="D627" s="992"/>
      <c r="E627" s="996"/>
      <c r="F627" s="997"/>
      <c r="G627" s="992"/>
      <c r="H627" s="1017"/>
      <c r="I627" s="995"/>
    </row>
    <row r="628" spans="1:9" ht="15.75" customHeight="1">
      <c r="A628" s="992"/>
      <c r="B628" s="992"/>
      <c r="C628" s="992"/>
      <c r="D628" s="992"/>
      <c r="E628" s="996"/>
      <c r="F628" s="997"/>
      <c r="G628" s="992"/>
      <c r="H628" s="1017"/>
      <c r="I628" s="995"/>
    </row>
    <row r="629" spans="1:9" ht="15.75" customHeight="1">
      <c r="A629" s="992"/>
      <c r="B629" s="992"/>
      <c r="C629" s="992"/>
      <c r="D629" s="992"/>
      <c r="E629" s="996"/>
      <c r="F629" s="997"/>
      <c r="G629" s="992"/>
      <c r="H629" s="1017"/>
      <c r="I629" s="995"/>
    </row>
    <row r="630" spans="1:9" ht="15.75" customHeight="1">
      <c r="A630" s="992"/>
      <c r="B630" s="992"/>
      <c r="C630" s="992"/>
      <c r="D630" s="992"/>
      <c r="E630" s="996"/>
      <c r="F630" s="997"/>
      <c r="G630" s="992"/>
      <c r="H630" s="1017"/>
      <c r="I630" s="995"/>
    </row>
    <row r="631" spans="1:9" ht="15.75" customHeight="1">
      <c r="A631" s="992"/>
      <c r="B631" s="992"/>
      <c r="C631" s="992"/>
      <c r="D631" s="992"/>
      <c r="E631" s="996"/>
      <c r="F631" s="997"/>
      <c r="G631" s="992"/>
      <c r="H631" s="1017"/>
      <c r="I631" s="995"/>
    </row>
    <row r="632" spans="1:9" ht="15.75" customHeight="1">
      <c r="A632" s="992"/>
      <c r="B632" s="992"/>
      <c r="C632" s="992"/>
      <c r="D632" s="992"/>
      <c r="E632" s="996"/>
      <c r="F632" s="997"/>
      <c r="G632" s="992"/>
      <c r="H632" s="1017"/>
      <c r="I632" s="995"/>
    </row>
    <row r="633" spans="1:9" ht="15.75" customHeight="1">
      <c r="A633" s="992"/>
      <c r="B633" s="992"/>
      <c r="C633" s="992"/>
      <c r="D633" s="992"/>
      <c r="E633" s="996"/>
      <c r="F633" s="997"/>
      <c r="G633" s="992"/>
      <c r="H633" s="1017"/>
      <c r="I633" s="995"/>
    </row>
    <row r="634" spans="1:9" ht="15.75" customHeight="1">
      <c r="A634" s="992"/>
      <c r="B634" s="992"/>
      <c r="C634" s="992"/>
      <c r="D634" s="992"/>
      <c r="E634" s="996"/>
      <c r="F634" s="997"/>
      <c r="G634" s="992"/>
      <c r="H634" s="1017"/>
      <c r="I634" s="995"/>
    </row>
    <row r="635" spans="1:9" ht="15.75" customHeight="1">
      <c r="A635" s="992"/>
      <c r="B635" s="992"/>
      <c r="C635" s="992"/>
      <c r="D635" s="992"/>
      <c r="E635" s="996"/>
      <c r="F635" s="997"/>
      <c r="G635" s="992"/>
      <c r="H635" s="1017"/>
      <c r="I635" s="995"/>
    </row>
    <row r="636" spans="1:9" ht="15.75" customHeight="1">
      <c r="A636" s="992"/>
      <c r="B636" s="992"/>
      <c r="C636" s="992"/>
      <c r="D636" s="992"/>
      <c r="E636" s="996"/>
      <c r="F636" s="997"/>
      <c r="G636" s="992"/>
      <c r="H636" s="1017"/>
      <c r="I636" s="995"/>
    </row>
    <row r="637" spans="1:9" ht="15.75" customHeight="1">
      <c r="A637" s="992"/>
      <c r="B637" s="992"/>
      <c r="C637" s="992"/>
      <c r="D637" s="992"/>
      <c r="E637" s="996"/>
      <c r="F637" s="997"/>
      <c r="G637" s="992"/>
      <c r="H637" s="1017"/>
      <c r="I637" s="995"/>
    </row>
    <row r="638" spans="1:9" ht="15.75" customHeight="1">
      <c r="A638" s="992"/>
      <c r="B638" s="992"/>
      <c r="C638" s="992"/>
      <c r="D638" s="992"/>
      <c r="E638" s="996"/>
      <c r="F638" s="997"/>
      <c r="G638" s="992"/>
      <c r="H638" s="1017"/>
      <c r="I638" s="995"/>
    </row>
    <row r="639" spans="1:9" ht="15.75" customHeight="1">
      <c r="A639" s="992"/>
      <c r="B639" s="992"/>
      <c r="C639" s="992"/>
      <c r="D639" s="992"/>
      <c r="E639" s="996"/>
      <c r="F639" s="997"/>
      <c r="G639" s="992"/>
      <c r="H639" s="1017"/>
      <c r="I639" s="995"/>
    </row>
    <row r="640" spans="1:9" ht="15.75" customHeight="1">
      <c r="A640" s="992"/>
      <c r="B640" s="992"/>
      <c r="C640" s="992"/>
      <c r="D640" s="992"/>
      <c r="E640" s="996"/>
      <c r="F640" s="997"/>
      <c r="G640" s="992"/>
      <c r="H640" s="1017"/>
      <c r="I640" s="995"/>
    </row>
    <row r="641" spans="1:9" ht="15.75" customHeight="1">
      <c r="A641" s="992"/>
      <c r="B641" s="992"/>
      <c r="C641" s="992"/>
      <c r="D641" s="992"/>
      <c r="E641" s="996"/>
      <c r="F641" s="997"/>
      <c r="G641" s="992"/>
      <c r="H641" s="1017"/>
      <c r="I641" s="995"/>
    </row>
    <row r="642" spans="1:9" ht="15.75" customHeight="1">
      <c r="A642" s="992"/>
      <c r="B642" s="992"/>
      <c r="C642" s="992"/>
      <c r="D642" s="992"/>
      <c r="E642" s="996"/>
      <c r="F642" s="997"/>
      <c r="G642" s="992"/>
      <c r="H642" s="1017"/>
      <c r="I642" s="995"/>
    </row>
    <row r="643" spans="1:9" ht="15.75" customHeight="1">
      <c r="A643" s="992"/>
      <c r="B643" s="992"/>
      <c r="C643" s="992"/>
      <c r="D643" s="992"/>
      <c r="E643" s="996"/>
      <c r="F643" s="997"/>
      <c r="G643" s="992"/>
      <c r="H643" s="1017"/>
      <c r="I643" s="995"/>
    </row>
    <row r="644" spans="1:9" ht="15.75" customHeight="1">
      <c r="A644" s="992"/>
      <c r="B644" s="992"/>
      <c r="C644" s="992"/>
      <c r="D644" s="992"/>
      <c r="E644" s="996"/>
      <c r="F644" s="997"/>
      <c r="G644" s="992"/>
      <c r="H644" s="1017"/>
      <c r="I644" s="995"/>
    </row>
    <row r="645" spans="1:9" ht="15.75" customHeight="1">
      <c r="A645" s="992"/>
      <c r="B645" s="992"/>
      <c r="C645" s="992"/>
      <c r="D645" s="992"/>
      <c r="E645" s="996"/>
      <c r="F645" s="997"/>
      <c r="G645" s="992"/>
      <c r="H645" s="1017"/>
      <c r="I645" s="995"/>
    </row>
    <row r="646" spans="1:9" ht="15.75" customHeight="1">
      <c r="A646" s="992"/>
      <c r="B646" s="992"/>
      <c r="C646" s="992"/>
      <c r="D646" s="992"/>
      <c r="E646" s="996"/>
      <c r="F646" s="997"/>
      <c r="G646" s="992"/>
      <c r="H646" s="1017"/>
      <c r="I646" s="995"/>
    </row>
    <row r="647" spans="1:9" ht="15.75" customHeight="1">
      <c r="A647" s="992"/>
      <c r="B647" s="992"/>
      <c r="C647" s="992"/>
      <c r="D647" s="992"/>
      <c r="E647" s="996"/>
      <c r="F647" s="997"/>
      <c r="G647" s="992"/>
      <c r="H647" s="1017"/>
      <c r="I647" s="995"/>
    </row>
    <row r="648" spans="1:9" ht="15.75" customHeight="1">
      <c r="A648" s="992"/>
      <c r="B648" s="992"/>
      <c r="C648" s="992"/>
      <c r="D648" s="992"/>
      <c r="E648" s="996"/>
      <c r="F648" s="997"/>
      <c r="G648" s="992"/>
      <c r="H648" s="1017"/>
      <c r="I648" s="995"/>
    </row>
    <row r="649" spans="1:9" ht="15.75" customHeight="1">
      <c r="A649" s="992"/>
      <c r="B649" s="992"/>
      <c r="C649" s="992"/>
      <c r="D649" s="992"/>
      <c r="E649" s="996"/>
      <c r="F649" s="997"/>
      <c r="G649" s="992"/>
      <c r="H649" s="1017"/>
      <c r="I649" s="995"/>
    </row>
    <row r="650" spans="1:9" ht="15.75" customHeight="1">
      <c r="A650" s="992"/>
      <c r="B650" s="992"/>
      <c r="C650" s="992"/>
      <c r="D650" s="992"/>
      <c r="E650" s="996"/>
      <c r="F650" s="997"/>
      <c r="G650" s="992"/>
      <c r="H650" s="1017"/>
      <c r="I650" s="995"/>
    </row>
    <row r="651" spans="1:9" ht="15.75" customHeight="1">
      <c r="A651" s="992"/>
      <c r="B651" s="992"/>
      <c r="C651" s="992"/>
      <c r="D651" s="992"/>
      <c r="E651" s="996"/>
      <c r="F651" s="997"/>
      <c r="G651" s="992"/>
      <c r="H651" s="1017"/>
      <c r="I651" s="995"/>
    </row>
    <row r="652" spans="1:9" ht="15.75" customHeight="1">
      <c r="A652" s="992"/>
      <c r="B652" s="992"/>
      <c r="C652" s="992"/>
      <c r="D652" s="992"/>
      <c r="E652" s="996"/>
      <c r="F652" s="997"/>
      <c r="G652" s="992"/>
      <c r="H652" s="1017"/>
      <c r="I652" s="995"/>
    </row>
    <row r="653" spans="1:9" ht="15.75" customHeight="1">
      <c r="A653" s="992"/>
      <c r="B653" s="992"/>
      <c r="C653" s="992"/>
      <c r="D653" s="992"/>
      <c r="E653" s="996"/>
      <c r="F653" s="997"/>
      <c r="G653" s="992"/>
      <c r="H653" s="1017"/>
      <c r="I653" s="995"/>
    </row>
    <row r="654" spans="1:9" ht="15.75" customHeight="1">
      <c r="A654" s="992"/>
      <c r="B654" s="992"/>
      <c r="C654" s="992"/>
      <c r="D654" s="992"/>
      <c r="E654" s="996"/>
      <c r="F654" s="997"/>
      <c r="G654" s="992"/>
      <c r="H654" s="1017"/>
      <c r="I654" s="995"/>
    </row>
    <row r="655" spans="1:9" ht="15.75" customHeight="1">
      <c r="A655" s="992"/>
      <c r="B655" s="992"/>
      <c r="C655" s="992"/>
      <c r="D655" s="992"/>
      <c r="E655" s="996"/>
      <c r="F655" s="997"/>
      <c r="G655" s="992"/>
      <c r="H655" s="1017"/>
      <c r="I655" s="995"/>
    </row>
    <row r="656" spans="1:9" ht="15.75" customHeight="1">
      <c r="A656" s="992"/>
      <c r="B656" s="992"/>
      <c r="C656" s="992"/>
      <c r="D656" s="992"/>
      <c r="E656" s="996"/>
      <c r="F656" s="997"/>
      <c r="G656" s="992"/>
      <c r="H656" s="1017"/>
      <c r="I656" s="995"/>
    </row>
    <row r="657" spans="1:9" ht="15.75" customHeight="1">
      <c r="A657" s="992"/>
      <c r="B657" s="992"/>
      <c r="C657" s="992"/>
      <c r="D657" s="992"/>
      <c r="E657" s="996"/>
      <c r="F657" s="997"/>
      <c r="G657" s="992"/>
      <c r="H657" s="1017"/>
      <c r="I657" s="995"/>
    </row>
    <row r="658" spans="1:9" ht="15.75" customHeight="1">
      <c r="A658" s="992"/>
      <c r="B658" s="992"/>
      <c r="C658" s="992"/>
      <c r="D658" s="992"/>
      <c r="E658" s="996"/>
      <c r="F658" s="997"/>
      <c r="G658" s="992"/>
      <c r="H658" s="1017"/>
      <c r="I658" s="995"/>
    </row>
    <row r="659" spans="1:9" ht="15.75" customHeight="1">
      <c r="A659" s="992"/>
      <c r="B659" s="992"/>
      <c r="C659" s="992"/>
      <c r="D659" s="992"/>
      <c r="E659" s="996"/>
      <c r="F659" s="997"/>
      <c r="G659" s="992"/>
      <c r="H659" s="1017"/>
      <c r="I659" s="995"/>
    </row>
    <row r="660" spans="1:9" ht="15.75" customHeight="1">
      <c r="A660" s="992"/>
      <c r="B660" s="992"/>
      <c r="C660" s="992"/>
      <c r="D660" s="992"/>
      <c r="E660" s="996"/>
      <c r="F660" s="997"/>
      <c r="G660" s="992"/>
      <c r="H660" s="1017"/>
      <c r="I660" s="995"/>
    </row>
    <row r="661" spans="1:9" ht="15.75" customHeight="1">
      <c r="A661" s="992"/>
      <c r="B661" s="992"/>
      <c r="C661" s="992"/>
      <c r="D661" s="992"/>
      <c r="E661" s="996"/>
      <c r="F661" s="997"/>
      <c r="G661" s="992"/>
      <c r="H661" s="1017"/>
      <c r="I661" s="995"/>
    </row>
    <row r="662" spans="1:9" ht="15.75" customHeight="1">
      <c r="A662" s="992"/>
      <c r="B662" s="992"/>
      <c r="C662" s="992"/>
      <c r="D662" s="992"/>
      <c r="E662" s="996"/>
      <c r="F662" s="997"/>
      <c r="G662" s="992"/>
      <c r="H662" s="1017"/>
      <c r="I662" s="995"/>
    </row>
    <row r="663" spans="1:9" ht="15.75" customHeight="1">
      <c r="A663" s="992"/>
      <c r="B663" s="992"/>
      <c r="C663" s="992"/>
      <c r="D663" s="992"/>
      <c r="E663" s="996"/>
      <c r="F663" s="997"/>
      <c r="G663" s="992"/>
      <c r="H663" s="1017"/>
      <c r="I663" s="995"/>
    </row>
    <row r="664" spans="1:9" ht="15.75" customHeight="1">
      <c r="A664" s="992"/>
      <c r="B664" s="992"/>
      <c r="C664" s="992"/>
      <c r="D664" s="992"/>
      <c r="E664" s="996"/>
      <c r="F664" s="997"/>
      <c r="G664" s="992"/>
      <c r="H664" s="1017"/>
      <c r="I664" s="995"/>
    </row>
    <row r="665" spans="1:9" ht="15.75" customHeight="1">
      <c r="A665" s="992"/>
      <c r="B665" s="992"/>
      <c r="C665" s="992"/>
      <c r="D665" s="992"/>
      <c r="E665" s="996"/>
      <c r="F665" s="997"/>
      <c r="G665" s="992"/>
      <c r="H665" s="1017"/>
      <c r="I665" s="995"/>
    </row>
    <row r="666" spans="1:9" ht="15.75" customHeight="1">
      <c r="A666" s="992"/>
      <c r="B666" s="992"/>
      <c r="C666" s="992"/>
      <c r="D666" s="992"/>
      <c r="E666" s="996"/>
      <c r="F666" s="997"/>
      <c r="G666" s="992"/>
      <c r="H666" s="1017"/>
      <c r="I666" s="995"/>
    </row>
    <row r="667" spans="1:9" ht="15.75" customHeight="1">
      <c r="A667" s="992"/>
      <c r="B667" s="992"/>
      <c r="C667" s="992"/>
      <c r="D667" s="992"/>
      <c r="E667" s="996"/>
      <c r="F667" s="997"/>
      <c r="G667" s="992"/>
      <c r="H667" s="1017"/>
      <c r="I667" s="995"/>
    </row>
    <row r="668" spans="1:9" ht="15.75" customHeight="1">
      <c r="A668" s="992"/>
      <c r="B668" s="992"/>
      <c r="C668" s="992"/>
      <c r="D668" s="992"/>
      <c r="E668" s="996"/>
      <c r="F668" s="997"/>
      <c r="G668" s="992"/>
      <c r="H668" s="1017"/>
      <c r="I668" s="995"/>
    </row>
    <row r="669" spans="1:9" ht="15.75" customHeight="1">
      <c r="A669" s="992"/>
      <c r="B669" s="992"/>
      <c r="C669" s="992"/>
      <c r="D669" s="992"/>
      <c r="E669" s="996"/>
      <c r="F669" s="997"/>
      <c r="G669" s="992"/>
      <c r="H669" s="1017"/>
      <c r="I669" s="995"/>
    </row>
    <row r="670" spans="1:9" ht="15.75" customHeight="1">
      <c r="A670" s="992"/>
      <c r="B670" s="992"/>
      <c r="C670" s="992"/>
      <c r="D670" s="992"/>
      <c r="E670" s="996"/>
      <c r="F670" s="997"/>
      <c r="G670" s="992"/>
      <c r="H670" s="1017"/>
      <c r="I670" s="995"/>
    </row>
    <row r="671" spans="1:9" ht="15.75" customHeight="1">
      <c r="A671" s="992"/>
      <c r="B671" s="992"/>
      <c r="C671" s="992"/>
      <c r="D671" s="992"/>
      <c r="E671" s="996"/>
      <c r="F671" s="997"/>
      <c r="G671" s="992"/>
      <c r="H671" s="1017"/>
      <c r="I671" s="995"/>
    </row>
    <row r="672" spans="1:9" ht="15.75" customHeight="1">
      <c r="A672" s="992"/>
      <c r="B672" s="992"/>
      <c r="C672" s="992"/>
      <c r="D672" s="992"/>
      <c r="E672" s="996"/>
      <c r="F672" s="997"/>
      <c r="G672" s="992"/>
      <c r="H672" s="1017"/>
      <c r="I672" s="995"/>
    </row>
    <row r="673" spans="1:9" ht="15.75" customHeight="1">
      <c r="A673" s="992"/>
      <c r="B673" s="992"/>
      <c r="C673" s="992"/>
      <c r="D673" s="992"/>
      <c r="E673" s="996"/>
      <c r="F673" s="997"/>
      <c r="G673" s="992"/>
      <c r="H673" s="1017"/>
      <c r="I673" s="995"/>
    </row>
    <row r="674" spans="1:9" ht="15.75" customHeight="1">
      <c r="A674" s="992"/>
      <c r="B674" s="992"/>
      <c r="C674" s="992"/>
      <c r="D674" s="992"/>
      <c r="E674" s="996"/>
      <c r="F674" s="997"/>
      <c r="G674" s="992"/>
      <c r="H674" s="1017"/>
      <c r="I674" s="995"/>
    </row>
    <row r="675" spans="1:9" ht="15.75" customHeight="1">
      <c r="A675" s="992"/>
      <c r="B675" s="992"/>
      <c r="C675" s="992"/>
      <c r="D675" s="992"/>
      <c r="E675" s="996"/>
      <c r="F675" s="997"/>
      <c r="G675" s="992"/>
      <c r="H675" s="1017"/>
      <c r="I675" s="995"/>
    </row>
    <row r="676" spans="1:9" ht="15.75" customHeight="1">
      <c r="A676" s="992"/>
      <c r="B676" s="992"/>
      <c r="C676" s="992"/>
      <c r="D676" s="992"/>
      <c r="E676" s="996"/>
      <c r="F676" s="997"/>
      <c r="G676" s="992"/>
      <c r="H676" s="1017"/>
      <c r="I676" s="995"/>
    </row>
    <row r="677" spans="1:9" ht="15.75" customHeight="1">
      <c r="A677" s="992"/>
      <c r="B677" s="992"/>
      <c r="C677" s="992"/>
      <c r="D677" s="992"/>
      <c r="E677" s="996"/>
      <c r="F677" s="997"/>
      <c r="G677" s="992"/>
      <c r="H677" s="1017"/>
      <c r="I677" s="995"/>
    </row>
    <row r="678" spans="1:9" ht="15.75" customHeight="1">
      <c r="A678" s="992"/>
      <c r="B678" s="992"/>
      <c r="C678" s="992"/>
      <c r="D678" s="992"/>
      <c r="E678" s="996"/>
      <c r="F678" s="997"/>
      <c r="G678" s="992"/>
      <c r="H678" s="1017"/>
      <c r="I678" s="995"/>
    </row>
    <row r="679" spans="1:9" ht="15.75" customHeight="1">
      <c r="A679" s="992"/>
      <c r="B679" s="992"/>
      <c r="C679" s="992"/>
      <c r="D679" s="992"/>
      <c r="E679" s="996"/>
      <c r="F679" s="997"/>
      <c r="G679" s="992"/>
      <c r="H679" s="1017"/>
      <c r="I679" s="995"/>
    </row>
    <row r="680" spans="1:9" ht="15.75" customHeight="1">
      <c r="A680" s="992"/>
      <c r="B680" s="992"/>
      <c r="C680" s="992"/>
      <c r="D680" s="992"/>
      <c r="E680" s="996"/>
      <c r="F680" s="997"/>
      <c r="G680" s="992"/>
      <c r="H680" s="1017"/>
      <c r="I680" s="995"/>
    </row>
    <row r="681" spans="1:9" ht="15.75" customHeight="1">
      <c r="A681" s="992"/>
      <c r="B681" s="992"/>
      <c r="C681" s="992"/>
      <c r="D681" s="992"/>
      <c r="E681" s="996"/>
      <c r="F681" s="997"/>
      <c r="G681" s="992"/>
      <c r="H681" s="1017"/>
      <c r="I681" s="995"/>
    </row>
    <row r="682" spans="1:9" ht="15.75" customHeight="1">
      <c r="A682" s="992"/>
      <c r="B682" s="992"/>
      <c r="C682" s="992"/>
      <c r="D682" s="992"/>
      <c r="E682" s="996"/>
      <c r="F682" s="997"/>
      <c r="G682" s="992"/>
      <c r="H682" s="1017"/>
      <c r="I682" s="995"/>
    </row>
    <row r="683" spans="1:9" ht="15.75" customHeight="1">
      <c r="A683" s="992"/>
      <c r="B683" s="992"/>
      <c r="C683" s="992"/>
      <c r="D683" s="992"/>
      <c r="E683" s="996"/>
      <c r="F683" s="997"/>
      <c r="G683" s="992"/>
      <c r="H683" s="1017"/>
      <c r="I683" s="995"/>
    </row>
    <row r="684" spans="1:9" ht="15.75" customHeight="1">
      <c r="A684" s="992"/>
      <c r="B684" s="992"/>
      <c r="C684" s="992"/>
      <c r="D684" s="992"/>
      <c r="E684" s="996"/>
      <c r="F684" s="997"/>
      <c r="G684" s="992"/>
      <c r="H684" s="1017"/>
      <c r="I684" s="995"/>
    </row>
    <row r="685" spans="1:9" ht="15.75" customHeight="1">
      <c r="A685" s="992"/>
      <c r="B685" s="992"/>
      <c r="C685" s="992"/>
      <c r="D685" s="992"/>
      <c r="E685" s="996"/>
      <c r="F685" s="997"/>
      <c r="G685" s="992"/>
      <c r="H685" s="1017"/>
      <c r="I685" s="995"/>
    </row>
    <row r="686" spans="1:9" ht="15.75" customHeight="1">
      <c r="A686" s="992"/>
      <c r="B686" s="992"/>
      <c r="C686" s="992"/>
      <c r="D686" s="992"/>
      <c r="E686" s="996"/>
      <c r="F686" s="997"/>
      <c r="G686" s="992"/>
      <c r="H686" s="1017"/>
      <c r="I686" s="995"/>
    </row>
    <row r="687" spans="1:9" ht="15.75" customHeight="1">
      <c r="A687" s="992"/>
      <c r="B687" s="992"/>
      <c r="C687" s="992"/>
      <c r="D687" s="992"/>
      <c r="E687" s="996"/>
      <c r="F687" s="997"/>
      <c r="G687" s="992"/>
      <c r="H687" s="1017"/>
      <c r="I687" s="995"/>
    </row>
    <row r="688" spans="1:9" ht="15.75" customHeight="1">
      <c r="A688" s="992"/>
      <c r="B688" s="992"/>
      <c r="C688" s="992"/>
      <c r="D688" s="992"/>
      <c r="E688" s="996"/>
      <c r="F688" s="997"/>
      <c r="G688" s="992"/>
      <c r="H688" s="1017"/>
      <c r="I688" s="995"/>
    </row>
    <row r="689" spans="1:9" ht="15.75" customHeight="1">
      <c r="A689" s="992"/>
      <c r="B689" s="992"/>
      <c r="C689" s="992"/>
      <c r="D689" s="992"/>
      <c r="E689" s="996"/>
      <c r="F689" s="997"/>
      <c r="G689" s="992"/>
      <c r="H689" s="1017"/>
      <c r="I689" s="995"/>
    </row>
    <row r="690" spans="1:9" ht="15.75" customHeight="1">
      <c r="A690" s="992"/>
      <c r="B690" s="992"/>
      <c r="C690" s="992"/>
      <c r="D690" s="992"/>
      <c r="E690" s="996"/>
      <c r="F690" s="997"/>
      <c r="G690" s="992"/>
      <c r="H690" s="1017"/>
      <c r="I690" s="995"/>
    </row>
    <row r="691" spans="1:9" ht="15.75" customHeight="1">
      <c r="A691" s="992"/>
      <c r="B691" s="992"/>
      <c r="C691" s="992"/>
      <c r="D691" s="992"/>
      <c r="E691" s="996"/>
      <c r="F691" s="997"/>
      <c r="G691" s="992"/>
      <c r="H691" s="1017"/>
      <c r="I691" s="995"/>
    </row>
    <row r="692" spans="1:9" ht="15.75" customHeight="1">
      <c r="A692" s="992"/>
      <c r="B692" s="992"/>
      <c r="C692" s="992"/>
      <c r="D692" s="992"/>
      <c r="E692" s="996"/>
      <c r="F692" s="997"/>
      <c r="G692" s="992"/>
      <c r="H692" s="1017"/>
      <c r="I692" s="995"/>
    </row>
    <row r="693" spans="1:9" ht="15.75" customHeight="1">
      <c r="A693" s="992"/>
      <c r="B693" s="992"/>
      <c r="C693" s="992"/>
      <c r="D693" s="992"/>
      <c r="E693" s="996"/>
      <c r="F693" s="997"/>
      <c r="G693" s="992"/>
      <c r="H693" s="1017"/>
      <c r="I693" s="995"/>
    </row>
    <row r="694" spans="1:9" ht="15.75" customHeight="1">
      <c r="A694" s="992"/>
      <c r="B694" s="992"/>
      <c r="C694" s="992"/>
      <c r="D694" s="992"/>
      <c r="E694" s="996"/>
      <c r="F694" s="997"/>
      <c r="G694" s="992"/>
      <c r="H694" s="1017"/>
      <c r="I694" s="995"/>
    </row>
    <row r="695" spans="1:9" ht="15.75" customHeight="1">
      <c r="A695" s="992"/>
      <c r="B695" s="992"/>
      <c r="C695" s="992"/>
      <c r="D695" s="992"/>
      <c r="E695" s="996"/>
      <c r="F695" s="997"/>
      <c r="G695" s="992"/>
      <c r="H695" s="1017"/>
      <c r="I695" s="995"/>
    </row>
    <row r="696" spans="1:9" ht="15.75" customHeight="1">
      <c r="A696" s="992"/>
      <c r="B696" s="992"/>
      <c r="C696" s="992"/>
      <c r="D696" s="992"/>
      <c r="E696" s="996"/>
      <c r="F696" s="997"/>
      <c r="G696" s="992"/>
      <c r="H696" s="1017"/>
      <c r="I696" s="995"/>
    </row>
    <row r="697" spans="1:9" ht="15.75" customHeight="1">
      <c r="A697" s="992"/>
      <c r="B697" s="992"/>
      <c r="C697" s="992"/>
      <c r="D697" s="992"/>
      <c r="E697" s="996"/>
      <c r="F697" s="997"/>
      <c r="G697" s="992"/>
      <c r="H697" s="1017"/>
      <c r="I697" s="995"/>
    </row>
    <row r="698" spans="1:9" ht="15.75" customHeight="1">
      <c r="A698" s="992"/>
      <c r="B698" s="992"/>
      <c r="C698" s="992"/>
      <c r="D698" s="992"/>
      <c r="E698" s="996"/>
      <c r="F698" s="997"/>
      <c r="G698" s="992"/>
      <c r="H698" s="1017"/>
      <c r="I698" s="995"/>
    </row>
    <row r="699" spans="1:9" ht="15.75" customHeight="1">
      <c r="A699" s="992"/>
      <c r="B699" s="992"/>
      <c r="C699" s="992"/>
      <c r="D699" s="992"/>
      <c r="E699" s="996"/>
      <c r="F699" s="997"/>
      <c r="G699" s="992"/>
      <c r="H699" s="1017"/>
      <c r="I699" s="995"/>
    </row>
    <row r="700" spans="1:9" ht="15.75" customHeight="1">
      <c r="A700" s="992"/>
      <c r="B700" s="992"/>
      <c r="C700" s="992"/>
      <c r="D700" s="992"/>
      <c r="E700" s="996"/>
      <c r="F700" s="997"/>
      <c r="G700" s="992"/>
      <c r="H700" s="1017"/>
      <c r="I700" s="995"/>
    </row>
    <row r="701" spans="1:9" ht="15.75" customHeight="1">
      <c r="A701" s="992"/>
      <c r="B701" s="992"/>
      <c r="C701" s="992"/>
      <c r="D701" s="992"/>
      <c r="E701" s="996"/>
      <c r="F701" s="997"/>
      <c r="G701" s="992"/>
      <c r="H701" s="1017"/>
      <c r="I701" s="995"/>
    </row>
    <row r="702" spans="1:9" ht="15.75" customHeight="1">
      <c r="A702" s="992"/>
      <c r="B702" s="992"/>
      <c r="C702" s="992"/>
      <c r="D702" s="992"/>
      <c r="E702" s="996"/>
      <c r="F702" s="997"/>
      <c r="G702" s="992"/>
      <c r="H702" s="1017"/>
      <c r="I702" s="995"/>
    </row>
    <row r="703" spans="1:9" ht="15.75" customHeight="1">
      <c r="A703" s="992"/>
      <c r="B703" s="992"/>
      <c r="C703" s="992"/>
      <c r="D703" s="992"/>
      <c r="E703" s="996"/>
      <c r="F703" s="997"/>
      <c r="G703" s="992"/>
      <c r="H703" s="1017"/>
      <c r="I703" s="995"/>
    </row>
    <row r="704" spans="1:9" ht="15.75" customHeight="1">
      <c r="A704" s="992"/>
      <c r="B704" s="992"/>
      <c r="C704" s="992"/>
      <c r="D704" s="992"/>
      <c r="E704" s="996"/>
      <c r="F704" s="997"/>
      <c r="G704" s="992"/>
      <c r="H704" s="1017"/>
      <c r="I704" s="995"/>
    </row>
    <row r="705" spans="1:9" ht="15.75" customHeight="1">
      <c r="A705" s="992"/>
      <c r="B705" s="992"/>
      <c r="C705" s="992"/>
      <c r="D705" s="992"/>
      <c r="E705" s="996"/>
      <c r="F705" s="997"/>
      <c r="G705" s="992"/>
      <c r="H705" s="1017"/>
      <c r="I705" s="995"/>
    </row>
    <row r="706" spans="1:9" ht="15.75" customHeight="1">
      <c r="A706" s="992"/>
      <c r="B706" s="992"/>
      <c r="C706" s="992"/>
      <c r="D706" s="992"/>
      <c r="E706" s="996"/>
      <c r="F706" s="997"/>
      <c r="G706" s="992"/>
      <c r="H706" s="1017"/>
      <c r="I706" s="995"/>
    </row>
    <row r="707" spans="1:9" ht="15.75" customHeight="1">
      <c r="A707" s="992"/>
      <c r="B707" s="992"/>
      <c r="C707" s="992"/>
      <c r="D707" s="992"/>
      <c r="E707" s="996"/>
      <c r="F707" s="997"/>
      <c r="G707" s="992"/>
      <c r="H707" s="1017"/>
      <c r="I707" s="995"/>
    </row>
    <row r="708" spans="1:9" ht="15.75" customHeight="1">
      <c r="A708" s="992"/>
      <c r="B708" s="992"/>
      <c r="C708" s="992"/>
      <c r="D708" s="992"/>
      <c r="E708" s="996"/>
      <c r="F708" s="997"/>
      <c r="G708" s="992"/>
      <c r="H708" s="1017"/>
      <c r="I708" s="995"/>
    </row>
    <row r="709" spans="1:9" ht="15.75" customHeight="1">
      <c r="A709" s="992"/>
      <c r="B709" s="992"/>
      <c r="C709" s="992"/>
      <c r="D709" s="992"/>
      <c r="E709" s="996"/>
      <c r="F709" s="997"/>
      <c r="G709" s="992"/>
      <c r="H709" s="1017"/>
      <c r="I709" s="995"/>
    </row>
    <row r="710" spans="1:9" ht="15.75" customHeight="1">
      <c r="A710" s="992"/>
      <c r="B710" s="992"/>
      <c r="C710" s="992"/>
      <c r="D710" s="992"/>
      <c r="E710" s="996"/>
      <c r="F710" s="997"/>
      <c r="G710" s="992"/>
      <c r="H710" s="1017"/>
      <c r="I710" s="995"/>
    </row>
    <row r="711" spans="1:9" ht="15.75" customHeight="1">
      <c r="A711" s="992"/>
      <c r="B711" s="992"/>
      <c r="C711" s="992"/>
      <c r="D711" s="992"/>
      <c r="E711" s="996"/>
      <c r="F711" s="997"/>
      <c r="G711" s="992"/>
      <c r="H711" s="1017"/>
      <c r="I711" s="995"/>
    </row>
    <row r="712" spans="1:9" ht="15.75" customHeight="1">
      <c r="A712" s="992"/>
      <c r="B712" s="992"/>
      <c r="C712" s="992"/>
      <c r="D712" s="992"/>
      <c r="E712" s="996"/>
      <c r="F712" s="997"/>
      <c r="G712" s="992"/>
      <c r="H712" s="1017"/>
      <c r="I712" s="995"/>
    </row>
    <row r="713" spans="1:9" ht="15.75" customHeight="1">
      <c r="A713" s="992"/>
      <c r="B713" s="992"/>
      <c r="C713" s="992"/>
      <c r="D713" s="992"/>
      <c r="E713" s="996"/>
      <c r="F713" s="997"/>
      <c r="G713" s="992"/>
      <c r="H713" s="1017"/>
      <c r="I713" s="995"/>
    </row>
    <row r="714" spans="1:9" ht="15.75" customHeight="1">
      <c r="A714" s="992"/>
      <c r="B714" s="992"/>
      <c r="C714" s="992"/>
      <c r="D714" s="992"/>
      <c r="E714" s="996"/>
      <c r="F714" s="997"/>
      <c r="G714" s="992"/>
      <c r="H714" s="1017"/>
      <c r="I714" s="995"/>
    </row>
    <row r="715" spans="1:9" ht="15.75" customHeight="1">
      <c r="A715" s="992"/>
      <c r="B715" s="992"/>
      <c r="C715" s="992"/>
      <c r="D715" s="992"/>
      <c r="E715" s="996"/>
      <c r="F715" s="997"/>
      <c r="G715" s="992"/>
      <c r="H715" s="1017"/>
      <c r="I715" s="995"/>
    </row>
    <row r="716" spans="1:9" ht="15.75" customHeight="1">
      <c r="A716" s="992"/>
      <c r="B716" s="992"/>
      <c r="C716" s="992"/>
      <c r="D716" s="992"/>
      <c r="E716" s="996"/>
      <c r="F716" s="997"/>
      <c r="G716" s="992"/>
      <c r="H716" s="1017"/>
      <c r="I716" s="995"/>
    </row>
    <row r="717" spans="1:9" ht="15.75" customHeight="1">
      <c r="A717" s="992"/>
      <c r="B717" s="992"/>
      <c r="C717" s="992"/>
      <c r="D717" s="992"/>
      <c r="E717" s="996"/>
      <c r="F717" s="997"/>
      <c r="G717" s="992"/>
      <c r="H717" s="1017"/>
      <c r="I717" s="995"/>
    </row>
    <row r="718" spans="1:9" ht="15.75" customHeight="1">
      <c r="A718" s="992"/>
      <c r="B718" s="992"/>
      <c r="C718" s="992"/>
      <c r="D718" s="992"/>
      <c r="E718" s="996"/>
      <c r="F718" s="997"/>
      <c r="G718" s="992"/>
      <c r="H718" s="1017"/>
      <c r="I718" s="995"/>
    </row>
    <row r="719" spans="1:9" ht="15.75" customHeight="1">
      <c r="A719" s="992"/>
      <c r="B719" s="992"/>
      <c r="C719" s="992"/>
      <c r="D719" s="992"/>
      <c r="E719" s="996"/>
      <c r="F719" s="997"/>
      <c r="G719" s="992"/>
      <c r="H719" s="1017"/>
      <c r="I719" s="995"/>
    </row>
    <row r="720" spans="1:9" ht="15.75" customHeight="1">
      <c r="A720" s="992"/>
      <c r="B720" s="992"/>
      <c r="C720" s="992"/>
      <c r="D720" s="992"/>
      <c r="E720" s="996"/>
      <c r="F720" s="997"/>
      <c r="G720" s="992"/>
      <c r="H720" s="1017"/>
      <c r="I720" s="995"/>
    </row>
    <row r="721" spans="1:9" ht="15.75" customHeight="1">
      <c r="A721" s="992"/>
      <c r="B721" s="992"/>
      <c r="C721" s="992"/>
      <c r="D721" s="992"/>
      <c r="E721" s="996"/>
      <c r="F721" s="997"/>
      <c r="G721" s="992"/>
      <c r="H721" s="1017"/>
      <c r="I721" s="995"/>
    </row>
    <row r="722" spans="1:9" ht="15.75" customHeight="1">
      <c r="A722" s="992"/>
      <c r="B722" s="992"/>
      <c r="C722" s="992"/>
      <c r="D722" s="992"/>
      <c r="E722" s="996"/>
      <c r="F722" s="997"/>
      <c r="G722" s="992"/>
      <c r="H722" s="1017"/>
      <c r="I722" s="995"/>
    </row>
    <row r="723" spans="1:9" ht="15.75" customHeight="1">
      <c r="A723" s="992"/>
      <c r="B723" s="992"/>
      <c r="C723" s="992"/>
      <c r="D723" s="992"/>
      <c r="E723" s="996"/>
      <c r="F723" s="997"/>
      <c r="G723" s="992"/>
      <c r="H723" s="1017"/>
      <c r="I723" s="995"/>
    </row>
    <row r="724" spans="1:9" ht="15.75" customHeight="1">
      <c r="A724" s="992"/>
      <c r="B724" s="992"/>
      <c r="C724" s="992"/>
      <c r="D724" s="992"/>
      <c r="E724" s="996"/>
      <c r="F724" s="997"/>
      <c r="G724" s="992"/>
      <c r="H724" s="1017"/>
      <c r="I724" s="995"/>
    </row>
    <row r="725" spans="1:9" ht="15.75" customHeight="1">
      <c r="A725" s="992"/>
      <c r="B725" s="992"/>
      <c r="C725" s="992"/>
      <c r="D725" s="992"/>
      <c r="E725" s="996"/>
      <c r="F725" s="997"/>
      <c r="G725" s="992"/>
      <c r="H725" s="1017"/>
      <c r="I725" s="995"/>
    </row>
    <row r="726" spans="1:9" ht="15.75" customHeight="1">
      <c r="A726" s="992"/>
      <c r="B726" s="992"/>
      <c r="C726" s="992"/>
      <c r="D726" s="992"/>
      <c r="E726" s="996"/>
      <c r="F726" s="997"/>
      <c r="G726" s="992"/>
      <c r="H726" s="1017"/>
      <c r="I726" s="995"/>
    </row>
    <row r="727" spans="1:9" ht="15.75" customHeight="1">
      <c r="A727" s="992"/>
      <c r="B727" s="992"/>
      <c r="C727" s="992"/>
      <c r="D727" s="992"/>
      <c r="E727" s="996"/>
      <c r="F727" s="997"/>
      <c r="G727" s="992"/>
      <c r="H727" s="1017"/>
      <c r="I727" s="995"/>
    </row>
    <row r="728" spans="1:9" ht="15.75" customHeight="1">
      <c r="A728" s="992"/>
      <c r="B728" s="992"/>
      <c r="C728" s="992"/>
      <c r="D728" s="992"/>
      <c r="E728" s="996"/>
      <c r="F728" s="997"/>
      <c r="G728" s="992"/>
      <c r="H728" s="1017"/>
      <c r="I728" s="995"/>
    </row>
    <row r="729" spans="1:9" ht="15.75" customHeight="1">
      <c r="A729" s="992"/>
      <c r="B729" s="992"/>
      <c r="C729" s="992"/>
      <c r="D729" s="992"/>
      <c r="E729" s="996"/>
      <c r="F729" s="997"/>
      <c r="G729" s="992"/>
      <c r="H729" s="1017"/>
      <c r="I729" s="995"/>
    </row>
    <row r="730" spans="1:9" ht="15.75" customHeight="1">
      <c r="A730" s="992"/>
      <c r="B730" s="992"/>
      <c r="C730" s="992"/>
      <c r="D730" s="992"/>
      <c r="E730" s="996"/>
      <c r="F730" s="997"/>
      <c r="G730" s="992"/>
      <c r="H730" s="1017"/>
      <c r="I730" s="995"/>
    </row>
    <row r="731" spans="1:9" ht="15.75" customHeight="1">
      <c r="A731" s="992"/>
      <c r="B731" s="992"/>
      <c r="C731" s="992"/>
      <c r="D731" s="992"/>
      <c r="E731" s="996"/>
      <c r="F731" s="997"/>
      <c r="G731" s="992"/>
      <c r="H731" s="1017"/>
      <c r="I731" s="995"/>
    </row>
    <row r="732" spans="1:9" ht="15.75" customHeight="1">
      <c r="A732" s="992"/>
      <c r="B732" s="992"/>
      <c r="C732" s="992"/>
      <c r="D732" s="992"/>
      <c r="E732" s="996"/>
      <c r="F732" s="997"/>
      <c r="G732" s="992"/>
      <c r="H732" s="1017"/>
      <c r="I732" s="995"/>
    </row>
    <row r="733" spans="1:9" ht="15.75" customHeight="1">
      <c r="A733" s="992"/>
      <c r="B733" s="992"/>
      <c r="C733" s="992"/>
      <c r="D733" s="992"/>
      <c r="E733" s="996"/>
      <c r="F733" s="997"/>
      <c r="G733" s="992"/>
      <c r="H733" s="1017"/>
      <c r="I733" s="995"/>
    </row>
    <row r="734" spans="1:9" ht="15.75" customHeight="1">
      <c r="A734" s="992"/>
      <c r="B734" s="992"/>
      <c r="C734" s="992"/>
      <c r="D734" s="992"/>
      <c r="E734" s="996"/>
      <c r="F734" s="997"/>
      <c r="G734" s="992"/>
      <c r="H734" s="1017"/>
      <c r="I734" s="995"/>
    </row>
    <row r="735" spans="1:9" ht="15.75" customHeight="1">
      <c r="A735" s="992"/>
      <c r="B735" s="992"/>
      <c r="C735" s="992"/>
      <c r="D735" s="992"/>
      <c r="E735" s="996"/>
      <c r="F735" s="997"/>
      <c r="G735" s="992"/>
      <c r="H735" s="1017"/>
      <c r="I735" s="995"/>
    </row>
    <row r="736" spans="1:9" ht="15.75" customHeight="1">
      <c r="A736" s="992"/>
      <c r="B736" s="992"/>
      <c r="C736" s="992"/>
      <c r="D736" s="992"/>
      <c r="E736" s="996"/>
      <c r="F736" s="997"/>
      <c r="G736" s="992"/>
      <c r="H736" s="1017"/>
      <c r="I736" s="995"/>
    </row>
    <row r="737" spans="1:9" ht="15.75" customHeight="1">
      <c r="A737" s="992"/>
      <c r="B737" s="992"/>
      <c r="C737" s="992"/>
      <c r="D737" s="992"/>
      <c r="E737" s="996"/>
      <c r="F737" s="997"/>
      <c r="G737" s="992"/>
      <c r="H737" s="1017"/>
      <c r="I737" s="995"/>
    </row>
    <row r="738" spans="1:9" ht="15.75" customHeight="1">
      <c r="A738" s="992"/>
      <c r="B738" s="992"/>
      <c r="C738" s="992"/>
      <c r="D738" s="992"/>
      <c r="E738" s="996"/>
      <c r="F738" s="997"/>
      <c r="G738" s="992"/>
      <c r="H738" s="1017"/>
      <c r="I738" s="995"/>
    </row>
    <row r="739" spans="1:9" ht="15.75" customHeight="1">
      <c r="A739" s="992"/>
      <c r="B739" s="992"/>
      <c r="C739" s="992"/>
      <c r="D739" s="992"/>
      <c r="E739" s="996"/>
      <c r="F739" s="997"/>
      <c r="G739" s="992"/>
      <c r="H739" s="1017"/>
      <c r="I739" s="995"/>
    </row>
    <row r="740" spans="1:9" ht="15.75" customHeight="1">
      <c r="A740" s="992"/>
      <c r="B740" s="992"/>
      <c r="C740" s="992"/>
      <c r="D740" s="992"/>
      <c r="E740" s="996"/>
      <c r="F740" s="997"/>
      <c r="G740" s="992"/>
      <c r="H740" s="1017"/>
      <c r="I740" s="995"/>
    </row>
    <row r="741" spans="1:9" ht="15.75" customHeight="1">
      <c r="A741" s="992"/>
      <c r="B741" s="992"/>
      <c r="C741" s="992"/>
      <c r="D741" s="992"/>
      <c r="E741" s="996"/>
      <c r="F741" s="997"/>
      <c r="G741" s="992"/>
      <c r="H741" s="1017"/>
      <c r="I741" s="995"/>
    </row>
    <row r="742" spans="1:9" ht="15.75" customHeight="1">
      <c r="A742" s="992"/>
      <c r="B742" s="992"/>
      <c r="C742" s="992"/>
      <c r="D742" s="992"/>
      <c r="E742" s="996"/>
      <c r="F742" s="997"/>
      <c r="G742" s="992"/>
      <c r="H742" s="1017"/>
      <c r="I742" s="995"/>
    </row>
    <row r="743" spans="1:9" ht="15.75" customHeight="1">
      <c r="A743" s="992"/>
      <c r="B743" s="992"/>
      <c r="C743" s="992"/>
      <c r="D743" s="992"/>
      <c r="E743" s="996"/>
      <c r="F743" s="997"/>
      <c r="G743" s="992"/>
      <c r="H743" s="1017"/>
      <c r="I743" s="995"/>
    </row>
    <row r="744" spans="1:9" ht="15.75" customHeight="1">
      <c r="A744" s="992"/>
      <c r="B744" s="992"/>
      <c r="C744" s="992"/>
      <c r="D744" s="992"/>
      <c r="E744" s="996"/>
      <c r="F744" s="997"/>
      <c r="G744" s="992"/>
      <c r="H744" s="1017"/>
      <c r="I744" s="995"/>
    </row>
    <row r="745" spans="1:9" ht="15.75" customHeight="1">
      <c r="A745" s="992"/>
      <c r="B745" s="992"/>
      <c r="C745" s="992"/>
      <c r="D745" s="992"/>
      <c r="E745" s="996"/>
      <c r="F745" s="997"/>
      <c r="G745" s="992"/>
      <c r="H745" s="1017"/>
      <c r="I745" s="995"/>
    </row>
    <row r="746" spans="1:9" ht="15.75" customHeight="1">
      <c r="A746" s="992"/>
      <c r="B746" s="992"/>
      <c r="C746" s="992"/>
      <c r="D746" s="992"/>
      <c r="E746" s="996"/>
      <c r="F746" s="997"/>
      <c r="G746" s="992"/>
      <c r="H746" s="1017"/>
      <c r="I746" s="995"/>
    </row>
    <row r="747" spans="1:9" ht="15.75" customHeight="1">
      <c r="A747" s="992"/>
      <c r="B747" s="992"/>
      <c r="C747" s="992"/>
      <c r="D747" s="992"/>
      <c r="E747" s="996"/>
      <c r="F747" s="997"/>
      <c r="G747" s="992"/>
      <c r="H747" s="1017"/>
      <c r="I747" s="995"/>
    </row>
    <row r="748" spans="1:9" ht="15.75" customHeight="1">
      <c r="A748" s="992"/>
      <c r="B748" s="992"/>
      <c r="C748" s="992"/>
      <c r="D748" s="992"/>
      <c r="E748" s="996"/>
      <c r="F748" s="997"/>
      <c r="G748" s="992"/>
      <c r="H748" s="1017"/>
      <c r="I748" s="995"/>
    </row>
    <row r="749" spans="1:9" ht="15.75" customHeight="1">
      <c r="A749" s="992"/>
      <c r="B749" s="992"/>
      <c r="C749" s="992"/>
      <c r="D749" s="992"/>
      <c r="E749" s="996"/>
      <c r="F749" s="997"/>
      <c r="G749" s="992"/>
      <c r="H749" s="1017"/>
      <c r="I749" s="995"/>
    </row>
    <row r="750" spans="1:9" ht="15.75" customHeight="1">
      <c r="A750" s="992"/>
      <c r="B750" s="992"/>
      <c r="C750" s="992"/>
      <c r="D750" s="992"/>
      <c r="E750" s="996"/>
      <c r="F750" s="997"/>
      <c r="G750" s="992"/>
      <c r="H750" s="1017"/>
      <c r="I750" s="995"/>
    </row>
    <row r="751" spans="1:9" ht="15.75" customHeight="1">
      <c r="A751" s="992"/>
      <c r="B751" s="992"/>
      <c r="C751" s="992"/>
      <c r="D751" s="992"/>
      <c r="E751" s="996"/>
      <c r="F751" s="997"/>
      <c r="G751" s="992"/>
      <c r="H751" s="1017"/>
      <c r="I751" s="995"/>
    </row>
    <row r="752" spans="1:9" ht="15.75" customHeight="1">
      <c r="A752" s="992"/>
      <c r="B752" s="992"/>
      <c r="C752" s="992"/>
      <c r="D752" s="992"/>
      <c r="E752" s="996"/>
      <c r="F752" s="997"/>
      <c r="G752" s="992"/>
      <c r="H752" s="1017"/>
      <c r="I752" s="995"/>
    </row>
    <row r="753" spans="1:9" ht="15.75" customHeight="1">
      <c r="A753" s="992"/>
      <c r="B753" s="992"/>
      <c r="C753" s="992"/>
      <c r="D753" s="992"/>
      <c r="E753" s="996"/>
      <c r="F753" s="997"/>
      <c r="G753" s="992"/>
      <c r="H753" s="1017"/>
      <c r="I753" s="995"/>
    </row>
    <row r="754" spans="1:9" ht="15.75" customHeight="1">
      <c r="A754" s="992"/>
      <c r="B754" s="992"/>
      <c r="C754" s="992"/>
      <c r="D754" s="992"/>
      <c r="E754" s="996"/>
      <c r="F754" s="997"/>
      <c r="G754" s="992"/>
      <c r="H754" s="1017"/>
      <c r="I754" s="995"/>
    </row>
    <row r="755" spans="1:9" ht="15.75" customHeight="1">
      <c r="A755" s="992"/>
      <c r="B755" s="992"/>
      <c r="C755" s="992"/>
      <c r="D755" s="992"/>
      <c r="E755" s="996"/>
      <c r="F755" s="997"/>
      <c r="G755" s="992"/>
      <c r="H755" s="1017"/>
      <c r="I755" s="995"/>
    </row>
    <row r="756" spans="1:9" ht="15.75" customHeight="1">
      <c r="A756" s="992"/>
      <c r="B756" s="992"/>
      <c r="C756" s="992"/>
      <c r="D756" s="992"/>
      <c r="E756" s="996"/>
      <c r="F756" s="997"/>
      <c r="G756" s="992"/>
      <c r="H756" s="1017"/>
      <c r="I756" s="995"/>
    </row>
    <row r="757" spans="1:9" ht="15.75" customHeight="1">
      <c r="A757" s="992"/>
      <c r="B757" s="992"/>
      <c r="C757" s="992"/>
      <c r="D757" s="992"/>
      <c r="E757" s="996"/>
      <c r="F757" s="997"/>
      <c r="G757" s="992"/>
      <c r="H757" s="1017"/>
      <c r="I757" s="995"/>
    </row>
    <row r="758" spans="1:9" ht="15.75" customHeight="1">
      <c r="A758" s="992"/>
      <c r="B758" s="992"/>
      <c r="C758" s="992"/>
      <c r="D758" s="992"/>
      <c r="E758" s="996"/>
      <c r="F758" s="997"/>
      <c r="G758" s="992"/>
      <c r="H758" s="1017"/>
      <c r="I758" s="995"/>
    </row>
    <row r="759" spans="1:9" ht="15.75" customHeight="1">
      <c r="A759" s="992"/>
      <c r="B759" s="992"/>
      <c r="C759" s="992"/>
      <c r="D759" s="992"/>
      <c r="E759" s="996"/>
      <c r="F759" s="997"/>
      <c r="G759" s="992"/>
      <c r="H759" s="1017"/>
      <c r="I759" s="995"/>
    </row>
    <row r="760" spans="1:9" ht="15.75" customHeight="1">
      <c r="A760" s="992"/>
      <c r="B760" s="992"/>
      <c r="C760" s="992"/>
      <c r="D760" s="992"/>
      <c r="E760" s="996"/>
      <c r="F760" s="997"/>
      <c r="G760" s="992"/>
      <c r="H760" s="1017"/>
      <c r="I760" s="995"/>
    </row>
    <row r="761" spans="1:9" ht="15.75" customHeight="1">
      <c r="A761" s="992"/>
      <c r="B761" s="992"/>
      <c r="C761" s="992"/>
      <c r="D761" s="992"/>
      <c r="E761" s="996"/>
      <c r="F761" s="997"/>
      <c r="G761" s="992"/>
      <c r="H761" s="1017"/>
      <c r="I761" s="995"/>
    </row>
    <row r="762" spans="1:9" ht="15.75" customHeight="1">
      <c r="A762" s="992"/>
      <c r="B762" s="992"/>
      <c r="C762" s="992"/>
      <c r="D762" s="992"/>
      <c r="E762" s="996"/>
      <c r="F762" s="997"/>
      <c r="G762" s="992"/>
      <c r="H762" s="1017"/>
      <c r="I762" s="995"/>
    </row>
    <row r="763" spans="1:9" ht="15.75" customHeight="1">
      <c r="A763" s="992"/>
      <c r="B763" s="992"/>
      <c r="C763" s="992"/>
      <c r="D763" s="992"/>
      <c r="E763" s="996"/>
      <c r="F763" s="997"/>
      <c r="G763" s="992"/>
      <c r="H763" s="1017"/>
      <c r="I763" s="995"/>
    </row>
    <row r="764" spans="1:9" ht="15.75" customHeight="1">
      <c r="A764" s="992"/>
      <c r="B764" s="992"/>
      <c r="C764" s="992"/>
      <c r="D764" s="992"/>
      <c r="E764" s="996"/>
      <c r="F764" s="997"/>
      <c r="G764" s="992"/>
      <c r="H764" s="1017"/>
      <c r="I764" s="995"/>
    </row>
    <row r="765" spans="1:9" ht="15.75" customHeight="1">
      <c r="A765" s="992"/>
      <c r="B765" s="992"/>
      <c r="C765" s="992"/>
      <c r="D765" s="992"/>
      <c r="E765" s="996"/>
      <c r="F765" s="997"/>
      <c r="G765" s="992"/>
      <c r="H765" s="1017"/>
      <c r="I765" s="995"/>
    </row>
    <row r="766" spans="1:9" ht="15.75" customHeight="1">
      <c r="A766" s="992"/>
      <c r="B766" s="992"/>
      <c r="C766" s="992"/>
      <c r="D766" s="992"/>
      <c r="E766" s="996"/>
      <c r="F766" s="997"/>
      <c r="G766" s="992"/>
      <c r="H766" s="1017"/>
      <c r="I766" s="995"/>
    </row>
    <row r="767" spans="1:9" ht="15.75" customHeight="1">
      <c r="A767" s="992"/>
      <c r="B767" s="992"/>
      <c r="C767" s="992"/>
      <c r="D767" s="992"/>
      <c r="E767" s="996"/>
      <c r="F767" s="997"/>
      <c r="G767" s="992"/>
      <c r="H767" s="1017"/>
      <c r="I767" s="995"/>
    </row>
    <row r="768" spans="1:9" ht="15.75" customHeight="1">
      <c r="A768" s="992"/>
      <c r="B768" s="992"/>
      <c r="C768" s="992"/>
      <c r="D768" s="992"/>
      <c r="E768" s="996"/>
      <c r="F768" s="997"/>
      <c r="G768" s="992"/>
      <c r="H768" s="1017"/>
      <c r="I768" s="995"/>
    </row>
    <row r="769" spans="1:9" ht="15.75" customHeight="1">
      <c r="A769" s="992"/>
      <c r="B769" s="992"/>
      <c r="C769" s="992"/>
      <c r="D769" s="992"/>
      <c r="E769" s="996"/>
      <c r="F769" s="997"/>
      <c r="G769" s="992"/>
      <c r="H769" s="1017"/>
      <c r="I769" s="995"/>
    </row>
    <row r="770" spans="1:9" ht="15.75" customHeight="1">
      <c r="A770" s="992"/>
      <c r="B770" s="992"/>
      <c r="C770" s="992"/>
      <c r="D770" s="992"/>
      <c r="E770" s="996"/>
      <c r="F770" s="997"/>
      <c r="G770" s="992"/>
      <c r="H770" s="1017"/>
      <c r="I770" s="995"/>
    </row>
    <row r="771" spans="1:9" ht="15.75" customHeight="1">
      <c r="A771" s="992"/>
      <c r="B771" s="992"/>
      <c r="C771" s="992"/>
      <c r="D771" s="992"/>
      <c r="E771" s="996"/>
      <c r="F771" s="997"/>
      <c r="G771" s="992"/>
      <c r="H771" s="1017"/>
      <c r="I771" s="995"/>
    </row>
    <row r="772" spans="1:9" ht="15.75" customHeight="1">
      <c r="A772" s="992"/>
      <c r="B772" s="992"/>
      <c r="C772" s="992"/>
      <c r="D772" s="992"/>
      <c r="E772" s="996"/>
      <c r="F772" s="997"/>
      <c r="G772" s="992"/>
      <c r="H772" s="1017"/>
      <c r="I772" s="995"/>
    </row>
    <row r="773" spans="1:9" ht="15.75" customHeight="1">
      <c r="A773" s="992"/>
      <c r="B773" s="992"/>
      <c r="C773" s="992"/>
      <c r="D773" s="992"/>
      <c r="E773" s="996"/>
      <c r="F773" s="997"/>
      <c r="G773" s="992"/>
      <c r="H773" s="1017"/>
      <c r="I773" s="995"/>
    </row>
    <row r="774" spans="1:9" ht="15.75" customHeight="1">
      <c r="A774" s="992"/>
      <c r="B774" s="992"/>
      <c r="C774" s="992"/>
      <c r="D774" s="992"/>
      <c r="E774" s="996"/>
      <c r="F774" s="997"/>
      <c r="G774" s="992"/>
      <c r="H774" s="1017"/>
      <c r="I774" s="995"/>
    </row>
    <row r="775" spans="1:9" ht="15.75" customHeight="1">
      <c r="A775" s="992"/>
      <c r="B775" s="992"/>
      <c r="C775" s="992"/>
      <c r="D775" s="992"/>
      <c r="E775" s="996"/>
      <c r="F775" s="997"/>
      <c r="G775" s="992"/>
      <c r="H775" s="1017"/>
      <c r="I775" s="995"/>
    </row>
    <row r="776" spans="1:9" ht="15.75" customHeight="1">
      <c r="A776" s="992"/>
      <c r="B776" s="992"/>
      <c r="C776" s="992"/>
      <c r="D776" s="992"/>
      <c r="E776" s="996"/>
      <c r="F776" s="997"/>
      <c r="G776" s="992"/>
      <c r="H776" s="1017"/>
      <c r="I776" s="995"/>
    </row>
    <row r="777" spans="1:9" ht="15.75" customHeight="1">
      <c r="A777" s="992"/>
      <c r="B777" s="992"/>
      <c r="C777" s="992"/>
      <c r="D777" s="992"/>
      <c r="E777" s="996"/>
      <c r="F777" s="997"/>
      <c r="G777" s="992"/>
      <c r="H777" s="1017"/>
      <c r="I777" s="995"/>
    </row>
    <row r="778" spans="1:9" ht="15.75" customHeight="1">
      <c r="A778" s="992"/>
      <c r="B778" s="992"/>
      <c r="C778" s="992"/>
      <c r="D778" s="992"/>
      <c r="E778" s="996"/>
      <c r="F778" s="997"/>
      <c r="G778" s="992"/>
      <c r="H778" s="1017"/>
      <c r="I778" s="995"/>
    </row>
    <row r="779" spans="1:9" ht="15.75" customHeight="1">
      <c r="A779" s="992"/>
      <c r="B779" s="992"/>
      <c r="C779" s="992"/>
      <c r="D779" s="992"/>
      <c r="E779" s="996"/>
      <c r="F779" s="997"/>
      <c r="G779" s="992"/>
      <c r="H779" s="1017"/>
      <c r="I779" s="995"/>
    </row>
    <row r="780" spans="1:9" ht="15.75" customHeight="1">
      <c r="A780" s="992"/>
      <c r="B780" s="992"/>
      <c r="C780" s="992"/>
      <c r="D780" s="992"/>
      <c r="E780" s="996"/>
      <c r="F780" s="997"/>
      <c r="G780" s="992"/>
      <c r="H780" s="1017"/>
      <c r="I780" s="995"/>
    </row>
    <row r="781" spans="1:9" ht="15.75" customHeight="1">
      <c r="A781" s="992"/>
      <c r="B781" s="992"/>
      <c r="C781" s="992"/>
      <c r="D781" s="992"/>
      <c r="E781" s="996"/>
      <c r="F781" s="997"/>
      <c r="G781" s="992"/>
      <c r="H781" s="1017"/>
      <c r="I781" s="995"/>
    </row>
    <row r="782" spans="1:9" ht="15.75" customHeight="1">
      <c r="A782" s="992"/>
      <c r="B782" s="992"/>
      <c r="C782" s="992"/>
      <c r="D782" s="992"/>
      <c r="E782" s="996"/>
      <c r="F782" s="997"/>
      <c r="G782" s="992"/>
      <c r="H782" s="1017"/>
      <c r="I782" s="995"/>
    </row>
    <row r="783" spans="1:9" ht="15.75" customHeight="1">
      <c r="A783" s="992"/>
      <c r="B783" s="992"/>
      <c r="C783" s="992"/>
      <c r="D783" s="992"/>
      <c r="E783" s="996"/>
      <c r="F783" s="997"/>
      <c r="G783" s="992"/>
      <c r="H783" s="1017"/>
      <c r="I783" s="995"/>
    </row>
    <row r="784" spans="1:9" ht="15.75" customHeight="1">
      <c r="A784" s="992"/>
      <c r="B784" s="992"/>
      <c r="C784" s="992"/>
      <c r="D784" s="992"/>
      <c r="E784" s="996"/>
      <c r="F784" s="997"/>
      <c r="G784" s="992"/>
      <c r="H784" s="1017"/>
      <c r="I784" s="995"/>
    </row>
    <row r="785" spans="1:9" ht="15.75" customHeight="1">
      <c r="A785" s="992"/>
      <c r="B785" s="992"/>
      <c r="C785" s="992"/>
      <c r="D785" s="992"/>
      <c r="E785" s="996"/>
      <c r="F785" s="997"/>
      <c r="G785" s="992"/>
      <c r="H785" s="1017"/>
      <c r="I785" s="995"/>
    </row>
    <row r="786" spans="1:9" ht="15.75" customHeight="1">
      <c r="A786" s="992"/>
      <c r="B786" s="992"/>
      <c r="C786" s="992"/>
      <c r="D786" s="992"/>
      <c r="E786" s="996"/>
      <c r="F786" s="997"/>
      <c r="G786" s="992"/>
      <c r="H786" s="1017"/>
      <c r="I786" s="995"/>
    </row>
    <row r="787" spans="1:9" ht="15.75" customHeight="1">
      <c r="A787" s="992"/>
      <c r="B787" s="992"/>
      <c r="C787" s="992"/>
      <c r="D787" s="992"/>
      <c r="E787" s="996"/>
      <c r="F787" s="997"/>
      <c r="G787" s="992"/>
      <c r="H787" s="1017"/>
      <c r="I787" s="995"/>
    </row>
    <row r="788" spans="1:9" ht="15.75" customHeight="1">
      <c r="A788" s="992"/>
      <c r="B788" s="992"/>
      <c r="C788" s="992"/>
      <c r="D788" s="992"/>
      <c r="E788" s="996"/>
      <c r="F788" s="997"/>
      <c r="G788" s="992"/>
      <c r="H788" s="1017"/>
      <c r="I788" s="995"/>
    </row>
    <row r="789" spans="1:9" ht="15.75" customHeight="1">
      <c r="A789" s="992"/>
      <c r="B789" s="992"/>
      <c r="C789" s="992"/>
      <c r="D789" s="992"/>
      <c r="E789" s="996"/>
      <c r="F789" s="997"/>
      <c r="G789" s="992"/>
      <c r="H789" s="1017"/>
      <c r="I789" s="995"/>
    </row>
    <row r="790" spans="1:9" ht="15.75" customHeight="1">
      <c r="A790" s="992"/>
      <c r="B790" s="992"/>
      <c r="C790" s="992"/>
      <c r="D790" s="992"/>
      <c r="E790" s="996"/>
      <c r="F790" s="997"/>
      <c r="G790" s="992"/>
      <c r="H790" s="1017"/>
      <c r="I790" s="995"/>
    </row>
    <row r="791" spans="1:9" ht="15.75" customHeight="1">
      <c r="A791" s="992"/>
      <c r="B791" s="992"/>
      <c r="C791" s="992"/>
      <c r="D791" s="992"/>
      <c r="E791" s="996"/>
      <c r="F791" s="997"/>
      <c r="G791" s="992"/>
      <c r="H791" s="1017"/>
      <c r="I791" s="995"/>
    </row>
    <row r="792" spans="1:9" ht="15.75" customHeight="1">
      <c r="A792" s="992"/>
      <c r="B792" s="992"/>
      <c r="C792" s="992"/>
      <c r="D792" s="992"/>
      <c r="E792" s="996"/>
      <c r="F792" s="997"/>
      <c r="G792" s="992"/>
      <c r="H792" s="1017"/>
      <c r="I792" s="995"/>
    </row>
    <row r="793" spans="1:9" ht="15.75" customHeight="1">
      <c r="A793" s="992"/>
      <c r="B793" s="992"/>
      <c r="C793" s="992"/>
      <c r="D793" s="992"/>
      <c r="E793" s="996"/>
      <c r="F793" s="997"/>
      <c r="G793" s="992"/>
      <c r="H793" s="1017"/>
      <c r="I793" s="995"/>
    </row>
    <row r="794" spans="1:9" ht="15.75" customHeight="1">
      <c r="A794" s="992"/>
      <c r="B794" s="992"/>
      <c r="C794" s="992"/>
      <c r="D794" s="992"/>
      <c r="E794" s="996"/>
      <c r="F794" s="997"/>
      <c r="G794" s="992"/>
      <c r="H794" s="1017"/>
      <c r="I794" s="995"/>
    </row>
    <row r="795" spans="1:9" ht="15.75" customHeight="1">
      <c r="A795" s="992"/>
      <c r="B795" s="992"/>
      <c r="C795" s="992"/>
      <c r="D795" s="992"/>
      <c r="E795" s="996"/>
      <c r="F795" s="997"/>
      <c r="G795" s="992"/>
      <c r="H795" s="1017"/>
      <c r="I795" s="995"/>
    </row>
    <row r="796" spans="1:9" ht="15.75" customHeight="1">
      <c r="A796" s="992"/>
      <c r="B796" s="992"/>
      <c r="C796" s="992"/>
      <c r="D796" s="992"/>
      <c r="E796" s="996"/>
      <c r="F796" s="997"/>
      <c r="G796" s="992"/>
      <c r="H796" s="1017"/>
      <c r="I796" s="995"/>
    </row>
    <row r="797" spans="1:9" ht="15.75" customHeight="1">
      <c r="A797" s="992"/>
      <c r="B797" s="992"/>
      <c r="C797" s="992"/>
      <c r="D797" s="992"/>
      <c r="E797" s="996"/>
      <c r="F797" s="997"/>
      <c r="G797" s="992"/>
      <c r="H797" s="1017"/>
      <c r="I797" s="995"/>
    </row>
    <row r="798" spans="1:9" ht="15.75" customHeight="1">
      <c r="A798" s="992"/>
      <c r="B798" s="992"/>
      <c r="C798" s="992"/>
      <c r="D798" s="992"/>
      <c r="E798" s="996"/>
      <c r="F798" s="997"/>
      <c r="G798" s="992"/>
      <c r="H798" s="1017"/>
      <c r="I798" s="995"/>
    </row>
    <row r="799" spans="1:9" ht="15.75" customHeight="1">
      <c r="A799" s="992"/>
      <c r="B799" s="992"/>
      <c r="C799" s="992"/>
      <c r="D799" s="992"/>
      <c r="E799" s="996"/>
      <c r="F799" s="997"/>
      <c r="G799" s="992"/>
      <c r="H799" s="1017"/>
      <c r="I799" s="995"/>
    </row>
    <row r="800" spans="1:9" ht="15.75" customHeight="1">
      <c r="A800" s="992"/>
      <c r="B800" s="992"/>
      <c r="C800" s="992"/>
      <c r="D800" s="992"/>
      <c r="E800" s="996"/>
      <c r="F800" s="997"/>
      <c r="G800" s="992"/>
      <c r="H800" s="1017"/>
      <c r="I800" s="995"/>
    </row>
    <row r="801" spans="1:9" ht="15.75" customHeight="1">
      <c r="A801" s="992"/>
      <c r="B801" s="992"/>
      <c r="C801" s="992"/>
      <c r="D801" s="992"/>
      <c r="E801" s="996"/>
      <c r="F801" s="997"/>
      <c r="G801" s="992"/>
      <c r="H801" s="1017"/>
      <c r="I801" s="995"/>
    </row>
    <row r="802" spans="1:9" ht="15.75" customHeight="1">
      <c r="A802" s="992"/>
      <c r="B802" s="992"/>
      <c r="C802" s="992"/>
      <c r="D802" s="992"/>
      <c r="E802" s="996"/>
      <c r="F802" s="997"/>
      <c r="G802" s="992"/>
      <c r="H802" s="1017"/>
      <c r="I802" s="995"/>
    </row>
    <row r="803" spans="1:9" ht="15.75" customHeight="1">
      <c r="A803" s="992"/>
      <c r="B803" s="992"/>
      <c r="C803" s="992"/>
      <c r="D803" s="992"/>
      <c r="E803" s="996"/>
      <c r="F803" s="997"/>
      <c r="G803" s="992"/>
      <c r="H803" s="1017"/>
      <c r="I803" s="995"/>
    </row>
    <row r="804" spans="1:9" ht="15.75" customHeight="1">
      <c r="A804" s="992"/>
      <c r="B804" s="992"/>
      <c r="C804" s="992"/>
      <c r="D804" s="992"/>
      <c r="E804" s="996"/>
      <c r="F804" s="997"/>
      <c r="G804" s="992"/>
      <c r="H804" s="1017"/>
      <c r="I804" s="995"/>
    </row>
    <row r="805" spans="1:9" ht="15.75" customHeight="1">
      <c r="A805" s="992"/>
      <c r="B805" s="992"/>
      <c r="C805" s="992"/>
      <c r="D805" s="992"/>
      <c r="E805" s="996"/>
      <c r="F805" s="997"/>
      <c r="G805" s="992"/>
      <c r="H805" s="1017"/>
      <c r="I805" s="995"/>
    </row>
    <row r="806" spans="1:9" ht="15.75" customHeight="1">
      <c r="A806" s="992"/>
      <c r="B806" s="992"/>
      <c r="C806" s="992"/>
      <c r="D806" s="992"/>
      <c r="E806" s="996"/>
      <c r="F806" s="997"/>
      <c r="G806" s="992"/>
      <c r="H806" s="1017"/>
      <c r="I806" s="995"/>
    </row>
    <row r="807" spans="1:9" ht="15.75" customHeight="1">
      <c r="A807" s="992"/>
      <c r="B807" s="992"/>
      <c r="C807" s="992"/>
      <c r="D807" s="992"/>
      <c r="E807" s="996"/>
      <c r="F807" s="997"/>
      <c r="G807" s="992"/>
      <c r="H807" s="1017"/>
      <c r="I807" s="995"/>
    </row>
    <row r="808" spans="1:9" ht="15.75" customHeight="1">
      <c r="A808" s="992"/>
      <c r="B808" s="992"/>
      <c r="C808" s="992"/>
      <c r="D808" s="992"/>
      <c r="E808" s="996"/>
      <c r="F808" s="997"/>
      <c r="G808" s="992"/>
      <c r="H808" s="1017"/>
      <c r="I808" s="995"/>
    </row>
    <row r="809" spans="1:9" ht="15.75" customHeight="1">
      <c r="A809" s="992"/>
      <c r="B809" s="992"/>
      <c r="C809" s="992"/>
      <c r="D809" s="992"/>
      <c r="E809" s="996"/>
      <c r="F809" s="997"/>
      <c r="G809" s="992"/>
      <c r="H809" s="1017"/>
      <c r="I809" s="995"/>
    </row>
    <row r="810" spans="1:9" ht="15.75" customHeight="1">
      <c r="A810" s="992"/>
      <c r="B810" s="992"/>
      <c r="C810" s="992"/>
      <c r="D810" s="992"/>
      <c r="E810" s="996"/>
      <c r="F810" s="997"/>
      <c r="G810" s="992"/>
      <c r="H810" s="1017"/>
      <c r="I810" s="995"/>
    </row>
    <row r="811" spans="1:9" ht="15.75" customHeight="1">
      <c r="A811" s="992"/>
      <c r="B811" s="992"/>
      <c r="C811" s="992"/>
      <c r="D811" s="992"/>
      <c r="E811" s="996"/>
      <c r="F811" s="997"/>
      <c r="G811" s="992"/>
      <c r="H811" s="1017"/>
      <c r="I811" s="995"/>
    </row>
    <row r="812" spans="1:9" ht="15.75" customHeight="1">
      <c r="A812" s="992"/>
      <c r="B812" s="992"/>
      <c r="C812" s="992"/>
      <c r="D812" s="992"/>
      <c r="E812" s="996"/>
      <c r="F812" s="997"/>
      <c r="G812" s="992"/>
      <c r="H812" s="1017"/>
      <c r="I812" s="995"/>
    </row>
    <row r="813" spans="1:9" ht="15.75" customHeight="1">
      <c r="A813" s="992"/>
      <c r="B813" s="992"/>
      <c r="C813" s="992"/>
      <c r="D813" s="992"/>
      <c r="E813" s="996"/>
      <c r="F813" s="997"/>
      <c r="G813" s="992"/>
      <c r="H813" s="1017"/>
      <c r="I813" s="995"/>
    </row>
    <row r="814" spans="1:9" ht="15.75" customHeight="1">
      <c r="A814" s="992"/>
      <c r="B814" s="992"/>
      <c r="C814" s="992"/>
      <c r="D814" s="992"/>
      <c r="E814" s="996"/>
      <c r="F814" s="997"/>
      <c r="G814" s="992"/>
      <c r="H814" s="1017"/>
      <c r="I814" s="995"/>
    </row>
    <row r="815" spans="1:9" ht="15.75" customHeight="1">
      <c r="A815" s="992"/>
      <c r="B815" s="992"/>
      <c r="C815" s="992"/>
      <c r="D815" s="992"/>
      <c r="E815" s="996"/>
      <c r="F815" s="997"/>
      <c r="G815" s="992"/>
      <c r="H815" s="1017"/>
      <c r="I815" s="995"/>
    </row>
    <row r="816" spans="1:9" ht="15.75" customHeight="1">
      <c r="A816" s="992"/>
      <c r="B816" s="992"/>
      <c r="C816" s="992"/>
      <c r="D816" s="992"/>
      <c r="E816" s="996"/>
      <c r="F816" s="997"/>
      <c r="G816" s="992"/>
      <c r="H816" s="1017"/>
      <c r="I816" s="995"/>
    </row>
    <row r="817" spans="1:9" ht="15.75" customHeight="1">
      <c r="A817" s="992"/>
      <c r="B817" s="992"/>
      <c r="C817" s="992"/>
      <c r="D817" s="992"/>
      <c r="E817" s="996"/>
      <c r="F817" s="997"/>
      <c r="G817" s="992"/>
      <c r="H817" s="1017"/>
      <c r="I817" s="995"/>
    </row>
    <row r="818" spans="1:9" ht="15.75" customHeight="1">
      <c r="A818" s="992"/>
      <c r="B818" s="992"/>
      <c r="C818" s="992"/>
      <c r="D818" s="992"/>
      <c r="E818" s="996"/>
      <c r="F818" s="997"/>
      <c r="G818" s="992"/>
      <c r="H818" s="1017"/>
      <c r="I818" s="995"/>
    </row>
    <row r="819" spans="1:9" ht="15.75" customHeight="1">
      <c r="A819" s="992"/>
      <c r="B819" s="992"/>
      <c r="C819" s="992"/>
      <c r="D819" s="992"/>
      <c r="E819" s="996"/>
      <c r="F819" s="997"/>
      <c r="G819" s="992"/>
      <c r="H819" s="1017"/>
      <c r="I819" s="995"/>
    </row>
    <row r="820" spans="1:9" ht="15.75" customHeight="1">
      <c r="A820" s="992"/>
      <c r="B820" s="992"/>
      <c r="C820" s="992"/>
      <c r="D820" s="992"/>
      <c r="E820" s="996"/>
      <c r="F820" s="997"/>
      <c r="G820" s="992"/>
      <c r="H820" s="1017"/>
      <c r="I820" s="995"/>
    </row>
    <row r="821" spans="1:9" ht="15.75" customHeight="1">
      <c r="A821" s="992"/>
      <c r="B821" s="992"/>
      <c r="C821" s="992"/>
      <c r="D821" s="992"/>
      <c r="E821" s="996"/>
      <c r="F821" s="997"/>
      <c r="G821" s="992"/>
      <c r="H821" s="1017"/>
      <c r="I821" s="995"/>
    </row>
    <row r="822" spans="1:9" ht="15.75" customHeight="1">
      <c r="A822" s="992"/>
      <c r="B822" s="992"/>
      <c r="C822" s="992"/>
      <c r="D822" s="992"/>
      <c r="E822" s="996"/>
      <c r="F822" s="997"/>
      <c r="G822" s="992"/>
      <c r="H822" s="1017"/>
      <c r="I822" s="995"/>
    </row>
    <row r="823" spans="1:9" ht="15.75" customHeight="1">
      <c r="A823" s="992"/>
      <c r="B823" s="992"/>
      <c r="C823" s="992"/>
      <c r="D823" s="992"/>
      <c r="E823" s="996"/>
      <c r="F823" s="997"/>
      <c r="G823" s="992"/>
      <c r="H823" s="1017"/>
      <c r="I823" s="995"/>
    </row>
    <row r="824" spans="1:9" ht="15.75" customHeight="1">
      <c r="A824" s="992"/>
      <c r="B824" s="992"/>
      <c r="C824" s="992"/>
      <c r="D824" s="992"/>
      <c r="E824" s="996"/>
      <c r="F824" s="997"/>
      <c r="G824" s="992"/>
      <c r="H824" s="1017"/>
      <c r="I824" s="995"/>
    </row>
    <row r="825" spans="1:9" ht="15.75" customHeight="1">
      <c r="A825" s="992"/>
      <c r="B825" s="992"/>
      <c r="C825" s="992"/>
      <c r="D825" s="992"/>
      <c r="E825" s="996"/>
      <c r="F825" s="997"/>
      <c r="G825" s="992"/>
      <c r="H825" s="1017"/>
      <c r="I825" s="995"/>
    </row>
    <row r="826" spans="1:9" ht="15.75" customHeight="1">
      <c r="A826" s="992"/>
      <c r="B826" s="992"/>
      <c r="C826" s="992"/>
      <c r="D826" s="992"/>
      <c r="E826" s="996"/>
      <c r="F826" s="997"/>
      <c r="G826" s="992"/>
      <c r="H826" s="1017"/>
      <c r="I826" s="995"/>
    </row>
    <row r="827" spans="1:9" ht="15.75" customHeight="1">
      <c r="A827" s="992"/>
      <c r="B827" s="992"/>
      <c r="C827" s="992"/>
      <c r="D827" s="992"/>
      <c r="E827" s="996"/>
      <c r="F827" s="997"/>
      <c r="G827" s="992"/>
      <c r="H827" s="1017"/>
      <c r="I827" s="995"/>
    </row>
    <row r="828" spans="1:9" ht="15.75" customHeight="1">
      <c r="A828" s="992"/>
      <c r="B828" s="992"/>
      <c r="C828" s="992"/>
      <c r="D828" s="992"/>
      <c r="E828" s="996"/>
      <c r="F828" s="997"/>
      <c r="G828" s="992"/>
      <c r="H828" s="1017"/>
      <c r="I828" s="995"/>
    </row>
    <row r="829" spans="1:9" ht="15.75" customHeight="1">
      <c r="A829" s="992"/>
      <c r="B829" s="992"/>
      <c r="C829" s="992"/>
      <c r="D829" s="992"/>
      <c r="E829" s="996"/>
      <c r="F829" s="997"/>
      <c r="G829" s="992"/>
      <c r="H829" s="1017"/>
      <c r="I829" s="995"/>
    </row>
    <row r="830" spans="1:9" ht="15.75" customHeight="1">
      <c r="A830" s="992"/>
      <c r="B830" s="992"/>
      <c r="C830" s="992"/>
      <c r="D830" s="992"/>
      <c r="E830" s="996"/>
      <c r="F830" s="997"/>
      <c r="G830" s="992"/>
      <c r="H830" s="1017"/>
      <c r="I830" s="995"/>
    </row>
    <row r="831" spans="1:9" ht="15.75" customHeight="1">
      <c r="A831" s="992"/>
      <c r="B831" s="992"/>
      <c r="C831" s="992"/>
      <c r="D831" s="992"/>
      <c r="E831" s="996"/>
      <c r="F831" s="997"/>
      <c r="G831" s="992"/>
      <c r="H831" s="1017"/>
      <c r="I831" s="995"/>
    </row>
    <row r="832" spans="1:9" ht="15.75" customHeight="1">
      <c r="A832" s="992"/>
      <c r="B832" s="992"/>
      <c r="C832" s="992"/>
      <c r="D832" s="992"/>
      <c r="E832" s="996"/>
      <c r="F832" s="997"/>
      <c r="G832" s="992"/>
      <c r="H832" s="1017"/>
      <c r="I832" s="995"/>
    </row>
    <row r="833" spans="1:9" ht="15.75" customHeight="1">
      <c r="A833" s="992"/>
      <c r="B833" s="992"/>
      <c r="C833" s="992"/>
      <c r="D833" s="992"/>
      <c r="E833" s="996"/>
      <c r="F833" s="997"/>
      <c r="G833" s="992"/>
      <c r="H833" s="1017"/>
      <c r="I833" s="995"/>
    </row>
    <row r="834" spans="1:9" ht="15.75" customHeight="1">
      <c r="A834" s="992"/>
      <c r="B834" s="992"/>
      <c r="C834" s="992"/>
      <c r="D834" s="992"/>
      <c r="E834" s="996"/>
      <c r="F834" s="997"/>
      <c r="G834" s="992"/>
      <c r="H834" s="1017"/>
      <c r="I834" s="995"/>
    </row>
    <row r="835" spans="1:9" ht="15.75" customHeight="1">
      <c r="A835" s="992"/>
      <c r="B835" s="992"/>
      <c r="C835" s="992"/>
      <c r="D835" s="992"/>
      <c r="E835" s="996"/>
      <c r="F835" s="997"/>
      <c r="G835" s="992"/>
      <c r="H835" s="1017"/>
      <c r="I835" s="995"/>
    </row>
    <row r="836" spans="1:9" ht="15.75" customHeight="1">
      <c r="A836" s="992"/>
      <c r="B836" s="992"/>
      <c r="C836" s="992"/>
      <c r="D836" s="992"/>
      <c r="E836" s="996"/>
      <c r="F836" s="997"/>
      <c r="G836" s="992"/>
      <c r="H836" s="1017"/>
      <c r="I836" s="995"/>
    </row>
    <row r="837" spans="1:9" ht="15.75" customHeight="1">
      <c r="A837" s="992"/>
      <c r="B837" s="992"/>
      <c r="C837" s="992"/>
      <c r="D837" s="992"/>
      <c r="E837" s="996"/>
      <c r="F837" s="997"/>
      <c r="G837" s="992"/>
      <c r="H837" s="1017"/>
      <c r="I837" s="995"/>
    </row>
    <row r="838" spans="1:9" ht="15.75" customHeight="1">
      <c r="A838" s="992"/>
      <c r="B838" s="992"/>
      <c r="C838" s="992"/>
      <c r="D838" s="992"/>
      <c r="E838" s="996"/>
      <c r="F838" s="997"/>
      <c r="G838" s="992"/>
      <c r="H838" s="1017"/>
      <c r="I838" s="995"/>
    </row>
    <row r="839" spans="1:9" ht="15.75" customHeight="1">
      <c r="A839" s="992"/>
      <c r="B839" s="992"/>
      <c r="C839" s="992"/>
      <c r="D839" s="992"/>
      <c r="E839" s="996"/>
      <c r="F839" s="997"/>
      <c r="G839" s="992"/>
      <c r="H839" s="1017"/>
      <c r="I839" s="995"/>
    </row>
    <row r="840" spans="1:9" ht="15.75" customHeight="1">
      <c r="A840" s="992"/>
      <c r="B840" s="992"/>
      <c r="C840" s="992"/>
      <c r="D840" s="992"/>
      <c r="E840" s="996"/>
      <c r="F840" s="997"/>
      <c r="G840" s="992"/>
      <c r="H840" s="1017"/>
      <c r="I840" s="995"/>
    </row>
    <row r="841" spans="1:9" ht="15.75" customHeight="1">
      <c r="A841" s="992"/>
      <c r="B841" s="992"/>
      <c r="C841" s="992"/>
      <c r="D841" s="992"/>
      <c r="E841" s="996"/>
      <c r="F841" s="997"/>
      <c r="G841" s="992"/>
      <c r="H841" s="1017"/>
      <c r="I841" s="995"/>
    </row>
    <row r="842" spans="1:9" ht="15.75" customHeight="1">
      <c r="A842" s="992"/>
      <c r="B842" s="992"/>
      <c r="C842" s="992"/>
      <c r="D842" s="992"/>
      <c r="E842" s="996"/>
      <c r="F842" s="997"/>
      <c r="G842" s="992"/>
      <c r="H842" s="1017"/>
      <c r="I842" s="995"/>
    </row>
    <row r="843" spans="1:9" ht="15.75" customHeight="1">
      <c r="A843" s="992"/>
      <c r="B843" s="992"/>
      <c r="C843" s="992"/>
      <c r="D843" s="992"/>
      <c r="E843" s="996"/>
      <c r="F843" s="997"/>
      <c r="G843" s="992"/>
      <c r="H843" s="1017"/>
      <c r="I843" s="995"/>
    </row>
    <row r="844" spans="1:9" ht="15.75" customHeight="1">
      <c r="A844" s="992"/>
      <c r="B844" s="992"/>
      <c r="C844" s="992"/>
      <c r="D844" s="992"/>
      <c r="E844" s="996"/>
      <c r="F844" s="997"/>
      <c r="G844" s="992"/>
      <c r="H844" s="1017"/>
      <c r="I844" s="995"/>
    </row>
    <row r="845" spans="1:9" ht="15.75" customHeight="1">
      <c r="A845" s="992"/>
      <c r="B845" s="992"/>
      <c r="C845" s="992"/>
      <c r="D845" s="992"/>
      <c r="E845" s="996"/>
      <c r="F845" s="997"/>
      <c r="G845" s="992"/>
      <c r="H845" s="1017"/>
      <c r="I845" s="995"/>
    </row>
    <row r="846" spans="1:9" ht="15.75" customHeight="1">
      <c r="A846" s="992"/>
      <c r="B846" s="992"/>
      <c r="C846" s="992"/>
      <c r="D846" s="992"/>
      <c r="E846" s="996"/>
      <c r="F846" s="997"/>
      <c r="G846" s="992"/>
      <c r="H846" s="1017"/>
      <c r="I846" s="995"/>
    </row>
    <row r="847" spans="1:9" ht="15.75" customHeight="1">
      <c r="A847" s="992"/>
      <c r="B847" s="992"/>
      <c r="C847" s="992"/>
      <c r="D847" s="992"/>
      <c r="E847" s="996"/>
      <c r="F847" s="997"/>
      <c r="G847" s="992"/>
      <c r="H847" s="1017"/>
      <c r="I847" s="995"/>
    </row>
    <row r="848" spans="1:9" ht="15.75" customHeight="1">
      <c r="A848" s="992"/>
      <c r="B848" s="992"/>
      <c r="C848" s="992"/>
      <c r="D848" s="992"/>
      <c r="E848" s="996"/>
      <c r="F848" s="997"/>
      <c r="G848" s="992"/>
      <c r="H848" s="1017"/>
      <c r="I848" s="995"/>
    </row>
    <row r="849" spans="1:9" ht="15.75" customHeight="1">
      <c r="A849" s="992"/>
      <c r="B849" s="992"/>
      <c r="C849" s="992"/>
      <c r="D849" s="992"/>
      <c r="E849" s="996"/>
      <c r="F849" s="997"/>
      <c r="G849" s="992"/>
      <c r="H849" s="1017"/>
      <c r="I849" s="995"/>
    </row>
    <row r="850" spans="1:9" ht="15.75" customHeight="1">
      <c r="A850" s="992"/>
      <c r="B850" s="992"/>
      <c r="C850" s="992"/>
      <c r="D850" s="992"/>
      <c r="E850" s="996"/>
      <c r="F850" s="997"/>
      <c r="G850" s="992"/>
      <c r="H850" s="1017"/>
      <c r="I850" s="995"/>
    </row>
    <row r="851" spans="1:9" ht="15.75" customHeight="1">
      <c r="A851" s="992"/>
      <c r="B851" s="992"/>
      <c r="C851" s="992"/>
      <c r="D851" s="992"/>
      <c r="E851" s="996"/>
      <c r="F851" s="997"/>
      <c r="G851" s="992"/>
      <c r="H851" s="1017"/>
      <c r="I851" s="995"/>
    </row>
    <row r="852" spans="1:9" ht="15.75" customHeight="1">
      <c r="A852" s="992"/>
      <c r="B852" s="992"/>
      <c r="C852" s="992"/>
      <c r="D852" s="992"/>
      <c r="E852" s="996"/>
      <c r="F852" s="997"/>
      <c r="G852" s="992"/>
      <c r="H852" s="1017"/>
      <c r="I852" s="995"/>
    </row>
    <row r="853" spans="1:9" ht="15.75" customHeight="1">
      <c r="A853" s="992"/>
      <c r="B853" s="992"/>
      <c r="C853" s="992"/>
      <c r="D853" s="992"/>
      <c r="E853" s="996"/>
      <c r="F853" s="997"/>
      <c r="G853" s="992"/>
      <c r="H853" s="1017"/>
      <c r="I853" s="995"/>
    </row>
    <row r="854" spans="1:9" ht="15.75" customHeight="1">
      <c r="A854" s="992"/>
      <c r="B854" s="992"/>
      <c r="C854" s="992"/>
      <c r="D854" s="992"/>
      <c r="E854" s="996"/>
      <c r="F854" s="997"/>
      <c r="G854" s="992"/>
      <c r="H854" s="1017"/>
      <c r="I854" s="995"/>
    </row>
    <row r="855" spans="1:9" ht="15.75" customHeight="1">
      <c r="A855" s="992"/>
      <c r="B855" s="992"/>
      <c r="C855" s="992"/>
      <c r="D855" s="992"/>
      <c r="E855" s="996"/>
      <c r="F855" s="997"/>
      <c r="G855" s="992"/>
      <c r="H855" s="1017"/>
      <c r="I855" s="995"/>
    </row>
    <row r="856" spans="1:9" ht="15.75" customHeight="1">
      <c r="A856" s="992"/>
      <c r="B856" s="992"/>
      <c r="C856" s="992"/>
      <c r="D856" s="992"/>
      <c r="E856" s="996"/>
      <c r="F856" s="997"/>
      <c r="G856" s="992"/>
      <c r="H856" s="1017"/>
      <c r="I856" s="995"/>
    </row>
    <row r="857" spans="1:9" ht="15.75" customHeight="1">
      <c r="A857" s="992"/>
      <c r="B857" s="992"/>
      <c r="C857" s="992"/>
      <c r="D857" s="992"/>
      <c r="E857" s="996"/>
      <c r="F857" s="997"/>
      <c r="G857" s="992"/>
      <c r="H857" s="1017"/>
      <c r="I857" s="995"/>
    </row>
    <row r="858" spans="1:9" ht="15.75" customHeight="1">
      <c r="A858" s="992"/>
      <c r="B858" s="992"/>
      <c r="C858" s="992"/>
      <c r="D858" s="992"/>
      <c r="E858" s="996"/>
      <c r="F858" s="997"/>
      <c r="G858" s="992"/>
      <c r="H858" s="1017"/>
      <c r="I858" s="995"/>
    </row>
    <row r="859" spans="1:9" ht="15.75" customHeight="1">
      <c r="A859" s="992"/>
      <c r="B859" s="992"/>
      <c r="C859" s="992"/>
      <c r="D859" s="992"/>
      <c r="E859" s="996"/>
      <c r="F859" s="997"/>
      <c r="G859" s="992"/>
      <c r="H859" s="1017"/>
      <c r="I859" s="995"/>
    </row>
    <row r="860" spans="1:9" ht="15.75" customHeight="1">
      <c r="A860" s="992"/>
      <c r="B860" s="992"/>
      <c r="C860" s="992"/>
      <c r="D860" s="992"/>
      <c r="E860" s="996"/>
      <c r="F860" s="997"/>
      <c r="G860" s="992"/>
      <c r="H860" s="1017"/>
      <c r="I860" s="995"/>
    </row>
    <row r="861" spans="1:9" ht="15.75" customHeight="1">
      <c r="A861" s="992"/>
      <c r="B861" s="992"/>
      <c r="C861" s="992"/>
      <c r="D861" s="992"/>
      <c r="E861" s="996"/>
      <c r="F861" s="997"/>
      <c r="G861" s="992"/>
      <c r="H861" s="1017"/>
      <c r="I861" s="995"/>
    </row>
    <row r="862" spans="1:9" ht="15.75" customHeight="1">
      <c r="A862" s="992"/>
      <c r="B862" s="992"/>
      <c r="C862" s="992"/>
      <c r="D862" s="992"/>
      <c r="E862" s="996"/>
      <c r="F862" s="997"/>
      <c r="G862" s="992"/>
      <c r="H862" s="1017"/>
      <c r="I862" s="995"/>
    </row>
    <row r="863" spans="1:9" ht="15.75" customHeight="1">
      <c r="A863" s="992"/>
      <c r="B863" s="992"/>
      <c r="C863" s="992"/>
      <c r="D863" s="992"/>
      <c r="E863" s="996"/>
      <c r="F863" s="997"/>
      <c r="G863" s="992"/>
      <c r="H863" s="1017"/>
      <c r="I863" s="995"/>
    </row>
    <row r="864" spans="1:9" ht="15.75" customHeight="1">
      <c r="A864" s="992"/>
      <c r="B864" s="992"/>
      <c r="C864" s="992"/>
      <c r="D864" s="992"/>
      <c r="E864" s="996"/>
      <c r="F864" s="997"/>
      <c r="G864" s="992"/>
      <c r="H864" s="1017"/>
      <c r="I864" s="995"/>
    </row>
    <row r="865" spans="1:9" ht="15.75" customHeight="1">
      <c r="A865" s="992"/>
      <c r="B865" s="992"/>
      <c r="C865" s="992"/>
      <c r="D865" s="992"/>
      <c r="E865" s="996"/>
      <c r="F865" s="997"/>
      <c r="G865" s="992"/>
      <c r="H865" s="1017"/>
      <c r="I865" s="995"/>
    </row>
    <row r="866" spans="1:9" ht="15.75" customHeight="1">
      <c r="A866" s="992"/>
      <c r="B866" s="992"/>
      <c r="C866" s="992"/>
      <c r="D866" s="992"/>
      <c r="E866" s="996"/>
      <c r="F866" s="997"/>
      <c r="G866" s="992"/>
      <c r="H866" s="1017"/>
      <c r="I866" s="995"/>
    </row>
    <row r="867" spans="1:9" ht="15.75" customHeight="1">
      <c r="A867" s="992"/>
      <c r="B867" s="992"/>
      <c r="C867" s="992"/>
      <c r="D867" s="992"/>
      <c r="E867" s="996"/>
      <c r="F867" s="997"/>
      <c r="G867" s="992"/>
      <c r="H867" s="1017"/>
      <c r="I867" s="995"/>
    </row>
    <row r="868" spans="1:9" ht="15.75" customHeight="1">
      <c r="A868" s="992"/>
      <c r="B868" s="992"/>
      <c r="C868" s="992"/>
      <c r="D868" s="992"/>
      <c r="E868" s="996"/>
      <c r="F868" s="997"/>
      <c r="G868" s="992"/>
      <c r="H868" s="1017"/>
      <c r="I868" s="995"/>
    </row>
    <row r="869" spans="1:9" ht="15.75" customHeight="1">
      <c r="A869" s="992"/>
      <c r="B869" s="992"/>
      <c r="C869" s="992"/>
      <c r="D869" s="992"/>
      <c r="E869" s="996"/>
      <c r="F869" s="997"/>
      <c r="G869" s="992"/>
      <c r="H869" s="1017"/>
      <c r="I869" s="995"/>
    </row>
    <row r="870" spans="1:9" ht="15.75" customHeight="1">
      <c r="A870" s="992"/>
      <c r="B870" s="992"/>
      <c r="C870" s="992"/>
      <c r="D870" s="992"/>
      <c r="E870" s="996"/>
      <c r="F870" s="997"/>
      <c r="G870" s="992"/>
      <c r="H870" s="1017"/>
      <c r="I870" s="995"/>
    </row>
    <row r="871" spans="1:9" ht="15.75" customHeight="1">
      <c r="A871" s="992"/>
      <c r="B871" s="992"/>
      <c r="C871" s="992"/>
      <c r="D871" s="992"/>
      <c r="E871" s="996"/>
      <c r="F871" s="997"/>
      <c r="G871" s="992"/>
      <c r="H871" s="1017"/>
      <c r="I871" s="995"/>
    </row>
    <row r="872" spans="1:9" ht="15.75" customHeight="1">
      <c r="A872" s="992"/>
      <c r="B872" s="992"/>
      <c r="C872" s="992"/>
      <c r="D872" s="992"/>
      <c r="E872" s="996"/>
      <c r="F872" s="997"/>
      <c r="G872" s="992"/>
      <c r="H872" s="1017"/>
      <c r="I872" s="995"/>
    </row>
    <row r="873" spans="1:9" ht="15.75" customHeight="1">
      <c r="A873" s="992"/>
      <c r="B873" s="992"/>
      <c r="C873" s="992"/>
      <c r="D873" s="992"/>
      <c r="E873" s="996"/>
      <c r="F873" s="997"/>
      <c r="G873" s="992"/>
      <c r="H873" s="1017"/>
      <c r="I873" s="995"/>
    </row>
    <row r="874" spans="1:9" ht="15.75" customHeight="1">
      <c r="A874" s="992"/>
      <c r="B874" s="992"/>
      <c r="C874" s="992"/>
      <c r="D874" s="992"/>
      <c r="E874" s="996"/>
      <c r="F874" s="997"/>
      <c r="G874" s="992"/>
      <c r="H874" s="1017"/>
      <c r="I874" s="995"/>
    </row>
    <row r="875" spans="1:9" ht="15.75" customHeight="1">
      <c r="A875" s="992"/>
      <c r="B875" s="992"/>
      <c r="C875" s="992"/>
      <c r="D875" s="992"/>
      <c r="E875" s="996"/>
      <c r="F875" s="997"/>
      <c r="G875" s="992"/>
      <c r="H875" s="1017"/>
      <c r="I875" s="995"/>
    </row>
    <row r="876" spans="1:9" ht="15.75" customHeight="1">
      <c r="A876" s="992"/>
      <c r="B876" s="992"/>
      <c r="C876" s="992"/>
      <c r="D876" s="992"/>
      <c r="E876" s="996"/>
      <c r="F876" s="997"/>
      <c r="G876" s="992"/>
      <c r="H876" s="1017"/>
      <c r="I876" s="995"/>
    </row>
    <row r="877" spans="1:9" ht="15.75" customHeight="1">
      <c r="A877" s="992"/>
      <c r="B877" s="992"/>
      <c r="C877" s="992"/>
      <c r="D877" s="992"/>
      <c r="E877" s="996"/>
      <c r="F877" s="997"/>
      <c r="G877" s="992"/>
      <c r="H877" s="1017"/>
      <c r="I877" s="995"/>
    </row>
    <row r="878" spans="1:9" ht="15.75" customHeight="1">
      <c r="A878" s="992"/>
      <c r="B878" s="992"/>
      <c r="C878" s="992"/>
      <c r="D878" s="992"/>
      <c r="E878" s="996"/>
      <c r="F878" s="997"/>
      <c r="G878" s="992"/>
      <c r="H878" s="1017"/>
      <c r="I878" s="995"/>
    </row>
    <row r="879" spans="1:9" ht="15.75" customHeight="1">
      <c r="A879" s="992"/>
      <c r="B879" s="992"/>
      <c r="C879" s="992"/>
      <c r="D879" s="992"/>
      <c r="E879" s="996"/>
      <c r="F879" s="997"/>
      <c r="G879" s="992"/>
      <c r="H879" s="1017"/>
      <c r="I879" s="995"/>
    </row>
    <row r="880" spans="1:9" ht="15.75" customHeight="1">
      <c r="A880" s="992"/>
      <c r="B880" s="992"/>
      <c r="C880" s="992"/>
      <c r="D880" s="992"/>
      <c r="E880" s="996"/>
      <c r="F880" s="997"/>
      <c r="G880" s="992"/>
      <c r="H880" s="1017"/>
      <c r="I880" s="995"/>
    </row>
    <row r="881" spans="1:9" ht="15.75" customHeight="1">
      <c r="A881" s="992"/>
      <c r="B881" s="992"/>
      <c r="C881" s="992"/>
      <c r="D881" s="992"/>
      <c r="E881" s="996"/>
      <c r="F881" s="997"/>
      <c r="G881" s="992"/>
      <c r="H881" s="1017"/>
      <c r="I881" s="995"/>
    </row>
    <row r="882" spans="1:9" ht="15.75" customHeight="1">
      <c r="A882" s="992"/>
      <c r="B882" s="992"/>
      <c r="C882" s="992"/>
      <c r="D882" s="992"/>
      <c r="E882" s="996"/>
      <c r="F882" s="997"/>
      <c r="G882" s="992"/>
      <c r="H882" s="1017"/>
      <c r="I882" s="995"/>
    </row>
    <row r="883" spans="1:9" ht="15.75" customHeight="1">
      <c r="A883" s="992"/>
      <c r="B883" s="992"/>
      <c r="C883" s="992"/>
      <c r="D883" s="992"/>
      <c r="E883" s="996"/>
      <c r="F883" s="997"/>
      <c r="G883" s="992"/>
      <c r="H883" s="1017"/>
      <c r="I883" s="995"/>
    </row>
    <row r="884" spans="1:9" ht="15.75" customHeight="1">
      <c r="A884" s="992"/>
      <c r="B884" s="992"/>
      <c r="C884" s="992"/>
      <c r="D884" s="992"/>
      <c r="E884" s="996"/>
      <c r="F884" s="997"/>
      <c r="G884" s="992"/>
      <c r="H884" s="1017"/>
      <c r="I884" s="995"/>
    </row>
    <row r="885" spans="1:9" ht="15.75" customHeight="1">
      <c r="A885" s="992"/>
      <c r="B885" s="992"/>
      <c r="C885" s="992"/>
      <c r="D885" s="992"/>
      <c r="E885" s="996"/>
      <c r="F885" s="997"/>
      <c r="G885" s="992"/>
      <c r="H885" s="1017"/>
      <c r="I885" s="995"/>
    </row>
    <row r="886" spans="1:9" ht="15.75" customHeight="1">
      <c r="A886" s="992"/>
      <c r="B886" s="992"/>
      <c r="C886" s="992"/>
      <c r="D886" s="992"/>
      <c r="E886" s="996"/>
      <c r="F886" s="997"/>
      <c r="G886" s="992"/>
      <c r="H886" s="1017"/>
      <c r="I886" s="995"/>
    </row>
    <row r="887" spans="1:9" ht="15.75" customHeight="1">
      <c r="A887" s="992"/>
      <c r="B887" s="992"/>
      <c r="C887" s="992"/>
      <c r="D887" s="992"/>
      <c r="E887" s="996"/>
      <c r="F887" s="997"/>
      <c r="G887" s="992"/>
      <c r="H887" s="1017"/>
      <c r="I887" s="995"/>
    </row>
    <row r="888" spans="1:9" ht="15.75" customHeight="1">
      <c r="A888" s="992"/>
      <c r="B888" s="992"/>
      <c r="C888" s="992"/>
      <c r="D888" s="992"/>
      <c r="E888" s="996"/>
      <c r="F888" s="997"/>
      <c r="G888" s="992"/>
      <c r="H888" s="1017"/>
      <c r="I888" s="995"/>
    </row>
    <row r="889" spans="1:9" ht="15.75" customHeight="1">
      <c r="A889" s="992"/>
      <c r="B889" s="992"/>
      <c r="C889" s="992"/>
      <c r="D889" s="992"/>
      <c r="E889" s="996"/>
      <c r="F889" s="997"/>
      <c r="G889" s="992"/>
      <c r="H889" s="1017"/>
      <c r="I889" s="995"/>
    </row>
    <row r="890" spans="1:9" ht="15.75" customHeight="1">
      <c r="A890" s="992"/>
      <c r="B890" s="992"/>
      <c r="C890" s="992"/>
      <c r="D890" s="992"/>
      <c r="E890" s="996"/>
      <c r="F890" s="997"/>
      <c r="G890" s="992"/>
      <c r="H890" s="1017"/>
      <c r="I890" s="995"/>
    </row>
    <row r="891" spans="1:9" ht="15.75" customHeight="1">
      <c r="A891" s="992"/>
      <c r="B891" s="992"/>
      <c r="C891" s="992"/>
      <c r="D891" s="992"/>
      <c r="E891" s="996"/>
      <c r="F891" s="997"/>
      <c r="G891" s="992"/>
      <c r="H891" s="1017"/>
      <c r="I891" s="995"/>
    </row>
    <row r="892" spans="1:9" ht="15.75" customHeight="1">
      <c r="A892" s="992"/>
      <c r="B892" s="992"/>
      <c r="C892" s="992"/>
      <c r="D892" s="992"/>
      <c r="E892" s="996"/>
      <c r="F892" s="997"/>
      <c r="G892" s="992"/>
      <c r="H892" s="1017"/>
      <c r="I892" s="995"/>
    </row>
    <row r="893" spans="1:9" ht="15.75" customHeight="1">
      <c r="A893" s="992"/>
      <c r="B893" s="992"/>
      <c r="C893" s="992"/>
      <c r="D893" s="992"/>
      <c r="E893" s="996"/>
      <c r="F893" s="997"/>
      <c r="G893" s="992"/>
      <c r="H893" s="1017"/>
      <c r="I893" s="995"/>
    </row>
    <row r="894" spans="1:9" ht="15.75" customHeight="1">
      <c r="A894" s="992"/>
      <c r="B894" s="992"/>
      <c r="C894" s="992"/>
      <c r="D894" s="992"/>
      <c r="E894" s="996"/>
      <c r="F894" s="997"/>
      <c r="G894" s="992"/>
      <c r="H894" s="1017"/>
      <c r="I894" s="995"/>
    </row>
    <row r="895" spans="1:9" ht="15.75" customHeight="1">
      <c r="A895" s="992"/>
      <c r="B895" s="992"/>
      <c r="C895" s="992"/>
      <c r="D895" s="992"/>
      <c r="E895" s="996"/>
      <c r="F895" s="997"/>
      <c r="G895" s="992"/>
      <c r="H895" s="1017"/>
      <c r="I895" s="995"/>
    </row>
    <row r="896" spans="1:9" ht="15.75" customHeight="1">
      <c r="A896" s="992"/>
      <c r="B896" s="992"/>
      <c r="C896" s="992"/>
      <c r="D896" s="992"/>
      <c r="E896" s="996"/>
      <c r="F896" s="997"/>
      <c r="G896" s="992"/>
      <c r="H896" s="1017"/>
      <c r="I896" s="995"/>
    </row>
    <row r="897" spans="1:9" ht="15.75" customHeight="1">
      <c r="A897" s="992"/>
      <c r="B897" s="992"/>
      <c r="C897" s="992"/>
      <c r="D897" s="992"/>
      <c r="E897" s="996"/>
      <c r="F897" s="997"/>
      <c r="G897" s="992"/>
      <c r="H897" s="1017"/>
      <c r="I897" s="995"/>
    </row>
    <row r="898" spans="1:9" ht="15.75" customHeight="1">
      <c r="A898" s="992"/>
      <c r="B898" s="992"/>
      <c r="C898" s="992"/>
      <c r="D898" s="992"/>
      <c r="E898" s="996"/>
      <c r="F898" s="997"/>
      <c r="G898" s="992"/>
      <c r="H898" s="1017"/>
      <c r="I898" s="995"/>
    </row>
    <row r="899" spans="1:9" ht="15.75" customHeight="1">
      <c r="A899" s="992"/>
      <c r="B899" s="992"/>
      <c r="C899" s="992"/>
      <c r="D899" s="992"/>
      <c r="E899" s="996"/>
      <c r="F899" s="997"/>
      <c r="G899" s="992"/>
      <c r="H899" s="1017"/>
      <c r="I899" s="995"/>
    </row>
    <row r="900" spans="1:9" ht="15.75" customHeight="1">
      <c r="A900" s="992"/>
      <c r="B900" s="992"/>
      <c r="C900" s="992"/>
      <c r="D900" s="992"/>
      <c r="E900" s="996"/>
      <c r="F900" s="997"/>
      <c r="G900" s="992"/>
      <c r="H900" s="1017"/>
      <c r="I900" s="995"/>
    </row>
    <row r="901" spans="1:9" ht="15.75" customHeight="1">
      <c r="A901" s="992"/>
      <c r="B901" s="992"/>
      <c r="C901" s="992"/>
      <c r="D901" s="992"/>
      <c r="E901" s="996"/>
      <c r="F901" s="997"/>
      <c r="G901" s="992"/>
      <c r="H901" s="1017"/>
      <c r="I901" s="995"/>
    </row>
    <row r="902" spans="1:9" ht="15.75" customHeight="1">
      <c r="A902" s="992"/>
      <c r="B902" s="992"/>
      <c r="C902" s="992"/>
      <c r="D902" s="992"/>
      <c r="E902" s="996"/>
      <c r="F902" s="997"/>
      <c r="G902" s="992"/>
      <c r="H902" s="1017"/>
      <c r="I902" s="995"/>
    </row>
    <row r="903" spans="1:9" ht="15.75" customHeight="1">
      <c r="A903" s="992"/>
      <c r="B903" s="992"/>
      <c r="C903" s="992"/>
      <c r="D903" s="992"/>
      <c r="E903" s="996"/>
      <c r="F903" s="997"/>
      <c r="G903" s="992"/>
      <c r="H903" s="1017"/>
      <c r="I903" s="995"/>
    </row>
    <row r="904" spans="1:9" ht="15.75" customHeight="1">
      <c r="A904" s="992"/>
      <c r="B904" s="992"/>
      <c r="C904" s="992"/>
      <c r="D904" s="992"/>
      <c r="E904" s="996"/>
      <c r="F904" s="997"/>
      <c r="G904" s="992"/>
      <c r="H904" s="1017"/>
      <c r="I904" s="995"/>
    </row>
    <row r="905" spans="1:9" ht="15.75" customHeight="1">
      <c r="A905" s="992"/>
      <c r="B905" s="992"/>
      <c r="C905" s="992"/>
      <c r="D905" s="992"/>
      <c r="E905" s="996"/>
      <c r="F905" s="997"/>
      <c r="G905" s="992"/>
      <c r="H905" s="1017"/>
      <c r="I905" s="995"/>
    </row>
    <row r="906" spans="1:9" ht="15.75" customHeight="1">
      <c r="A906" s="992"/>
      <c r="B906" s="992"/>
      <c r="C906" s="992"/>
      <c r="D906" s="992"/>
      <c r="E906" s="996"/>
      <c r="F906" s="997"/>
      <c r="G906" s="992"/>
      <c r="H906" s="1017"/>
      <c r="I906" s="995"/>
    </row>
    <row r="907" spans="1:9" ht="15.75" customHeight="1">
      <c r="A907" s="992"/>
      <c r="B907" s="992"/>
      <c r="C907" s="992"/>
      <c r="D907" s="992"/>
      <c r="E907" s="996"/>
      <c r="F907" s="997"/>
      <c r="G907" s="992"/>
      <c r="H907" s="1017"/>
      <c r="I907" s="995"/>
    </row>
    <row r="908" spans="1:9" ht="15.75" customHeight="1">
      <c r="A908" s="992"/>
      <c r="B908" s="992"/>
      <c r="C908" s="992"/>
      <c r="D908" s="992"/>
      <c r="E908" s="996"/>
      <c r="F908" s="997"/>
      <c r="G908" s="992"/>
      <c r="H908" s="1017"/>
      <c r="I908" s="995"/>
    </row>
    <row r="909" spans="1:9" ht="15.75" customHeight="1">
      <c r="A909" s="992"/>
      <c r="B909" s="992"/>
      <c r="C909" s="992"/>
      <c r="D909" s="992"/>
      <c r="E909" s="996"/>
      <c r="F909" s="997"/>
      <c r="G909" s="992"/>
      <c r="H909" s="1017"/>
      <c r="I909" s="995"/>
    </row>
    <row r="910" spans="1:9" ht="15.75" customHeight="1">
      <c r="A910" s="992"/>
      <c r="B910" s="992"/>
      <c r="C910" s="992"/>
      <c r="D910" s="992"/>
      <c r="E910" s="996"/>
      <c r="F910" s="997"/>
      <c r="G910" s="992"/>
      <c r="H910" s="1017"/>
      <c r="I910" s="995"/>
    </row>
    <row r="911" spans="1:9" ht="15.75" customHeight="1">
      <c r="A911" s="992"/>
      <c r="B911" s="992"/>
      <c r="C911" s="992"/>
      <c r="D911" s="992"/>
      <c r="E911" s="996"/>
      <c r="F911" s="997"/>
      <c r="G911" s="992"/>
      <c r="H911" s="1017"/>
      <c r="I911" s="995"/>
    </row>
    <row r="912" spans="1:9" ht="15.75" customHeight="1">
      <c r="A912" s="992"/>
      <c r="B912" s="992"/>
      <c r="C912" s="992"/>
      <c r="D912" s="992"/>
      <c r="E912" s="996"/>
      <c r="F912" s="997"/>
      <c r="G912" s="992"/>
      <c r="H912" s="1017"/>
      <c r="I912" s="995"/>
    </row>
    <row r="913" spans="1:9" ht="15.75" customHeight="1">
      <c r="A913" s="992"/>
      <c r="B913" s="992"/>
      <c r="C913" s="992"/>
      <c r="D913" s="992"/>
      <c r="E913" s="996"/>
      <c r="F913" s="997"/>
      <c r="G913" s="992"/>
      <c r="H913" s="1017"/>
      <c r="I913" s="995"/>
    </row>
    <row r="914" spans="1:9" ht="15.75" customHeight="1">
      <c r="A914" s="992"/>
      <c r="B914" s="992"/>
      <c r="C914" s="992"/>
      <c r="D914" s="992"/>
      <c r="E914" s="996"/>
      <c r="F914" s="997"/>
      <c r="G914" s="992"/>
      <c r="H914" s="1017"/>
      <c r="I914" s="995"/>
    </row>
    <row r="915" spans="1:9" ht="15.75" customHeight="1">
      <c r="A915" s="992"/>
      <c r="B915" s="992"/>
      <c r="C915" s="992"/>
      <c r="D915" s="992"/>
      <c r="E915" s="996"/>
      <c r="F915" s="997"/>
      <c r="G915" s="992"/>
      <c r="H915" s="1017"/>
      <c r="I915" s="995"/>
    </row>
    <row r="916" spans="1:9" ht="15.75" customHeight="1">
      <c r="A916" s="992"/>
      <c r="B916" s="992"/>
      <c r="C916" s="992"/>
      <c r="D916" s="992"/>
      <c r="E916" s="996"/>
      <c r="F916" s="997"/>
      <c r="G916" s="992"/>
      <c r="H916" s="1017"/>
      <c r="I916" s="995"/>
    </row>
    <row r="917" spans="1:9" ht="15.75" customHeight="1">
      <c r="A917" s="992"/>
      <c r="B917" s="992"/>
      <c r="C917" s="992"/>
      <c r="D917" s="992"/>
      <c r="E917" s="996"/>
      <c r="F917" s="997"/>
      <c r="G917" s="992"/>
      <c r="H917" s="1017"/>
      <c r="I917" s="995"/>
    </row>
    <row r="918" spans="1:9" ht="15.75" customHeight="1">
      <c r="A918" s="992"/>
      <c r="B918" s="992"/>
      <c r="C918" s="992"/>
      <c r="D918" s="992"/>
      <c r="E918" s="996"/>
      <c r="F918" s="997"/>
      <c r="G918" s="992"/>
      <c r="H918" s="1017"/>
      <c r="I918" s="995"/>
    </row>
    <row r="919" spans="1:9" ht="15.75" customHeight="1">
      <c r="A919" s="992"/>
      <c r="B919" s="992"/>
      <c r="C919" s="992"/>
      <c r="D919" s="992"/>
      <c r="E919" s="996"/>
      <c r="F919" s="997"/>
      <c r="G919" s="992"/>
      <c r="H919" s="1017"/>
      <c r="I919" s="995"/>
    </row>
    <row r="920" spans="1:9" ht="15.75" customHeight="1">
      <c r="A920" s="992"/>
      <c r="B920" s="992"/>
      <c r="C920" s="992"/>
      <c r="D920" s="992"/>
      <c r="E920" s="996"/>
      <c r="F920" s="997"/>
      <c r="G920" s="992"/>
      <c r="H920" s="1017"/>
      <c r="I920" s="995"/>
    </row>
    <row r="921" spans="1:9" ht="15.75" customHeight="1">
      <c r="A921" s="992"/>
      <c r="B921" s="992"/>
      <c r="C921" s="992"/>
      <c r="D921" s="992"/>
      <c r="E921" s="996"/>
      <c r="F921" s="997"/>
      <c r="G921" s="992"/>
      <c r="H921" s="1017"/>
      <c r="I921" s="995"/>
    </row>
    <row r="922" spans="1:9" ht="15.75" customHeight="1">
      <c r="A922" s="992"/>
      <c r="B922" s="992"/>
      <c r="C922" s="992"/>
      <c r="D922" s="992"/>
      <c r="E922" s="996"/>
      <c r="F922" s="997"/>
      <c r="G922" s="992"/>
      <c r="H922" s="1017"/>
      <c r="I922" s="995"/>
    </row>
    <row r="923" spans="1:9" ht="15.75" customHeight="1">
      <c r="A923" s="992"/>
      <c r="B923" s="992"/>
      <c r="C923" s="992"/>
      <c r="D923" s="992"/>
      <c r="E923" s="996"/>
      <c r="F923" s="997"/>
      <c r="G923" s="992"/>
      <c r="H923" s="1017"/>
      <c r="I923" s="995"/>
    </row>
    <row r="924" spans="1:9" ht="15.75" customHeight="1">
      <c r="A924" s="992"/>
      <c r="B924" s="992"/>
      <c r="C924" s="992"/>
      <c r="D924" s="992"/>
      <c r="E924" s="996"/>
      <c r="F924" s="997"/>
      <c r="G924" s="992"/>
      <c r="H924" s="1017"/>
      <c r="I924" s="995"/>
    </row>
    <row r="925" spans="1:9" ht="15.75" customHeight="1">
      <c r="A925" s="992"/>
      <c r="B925" s="992"/>
      <c r="C925" s="992"/>
      <c r="D925" s="992"/>
      <c r="E925" s="996"/>
      <c r="F925" s="997"/>
      <c r="G925" s="992"/>
      <c r="H925" s="1017"/>
      <c r="I925" s="995"/>
    </row>
    <row r="926" spans="1:9" ht="15.75" customHeight="1">
      <c r="A926" s="992"/>
      <c r="B926" s="992"/>
      <c r="C926" s="992"/>
      <c r="D926" s="992"/>
      <c r="E926" s="996"/>
      <c r="F926" s="997"/>
      <c r="G926" s="992"/>
      <c r="H926" s="1017"/>
      <c r="I926" s="995"/>
    </row>
    <row r="927" spans="1:9" ht="15.75" customHeight="1">
      <c r="A927" s="992"/>
      <c r="B927" s="992"/>
      <c r="C927" s="992"/>
      <c r="D927" s="992"/>
      <c r="E927" s="996"/>
      <c r="F927" s="997"/>
      <c r="G927" s="992"/>
      <c r="H927" s="1017"/>
      <c r="I927" s="995"/>
    </row>
    <row r="928" spans="1:9" ht="15.75" customHeight="1">
      <c r="A928" s="992"/>
      <c r="B928" s="992"/>
      <c r="C928" s="992"/>
      <c r="D928" s="992"/>
      <c r="E928" s="996"/>
      <c r="F928" s="997"/>
      <c r="G928" s="992"/>
      <c r="H928" s="1017"/>
      <c r="I928" s="995"/>
    </row>
    <row r="929" spans="1:9" ht="15.75" customHeight="1">
      <c r="A929" s="992"/>
      <c r="B929" s="992"/>
      <c r="C929" s="992"/>
      <c r="D929" s="992"/>
      <c r="E929" s="996"/>
      <c r="F929" s="997"/>
      <c r="G929" s="992"/>
      <c r="H929" s="1017"/>
      <c r="I929" s="995"/>
    </row>
    <row r="930" spans="1:9" ht="15.75" customHeight="1">
      <c r="A930" s="992"/>
      <c r="B930" s="992"/>
      <c r="C930" s="992"/>
      <c r="D930" s="992"/>
      <c r="E930" s="996"/>
      <c r="F930" s="997"/>
      <c r="G930" s="992"/>
      <c r="H930" s="1017"/>
      <c r="I930" s="995"/>
    </row>
    <row r="931" spans="1:9" ht="15.75" customHeight="1">
      <c r="A931" s="992"/>
      <c r="B931" s="992"/>
      <c r="C931" s="992"/>
      <c r="D931" s="992"/>
      <c r="E931" s="996"/>
      <c r="F931" s="997"/>
      <c r="G931" s="992"/>
      <c r="H931" s="1017"/>
      <c r="I931" s="995"/>
    </row>
    <row r="932" spans="1:9" ht="15.75" customHeight="1">
      <c r="A932" s="992"/>
      <c r="B932" s="992"/>
      <c r="C932" s="992"/>
      <c r="D932" s="992"/>
      <c r="E932" s="996"/>
      <c r="F932" s="997"/>
      <c r="G932" s="992"/>
      <c r="H932" s="1017"/>
      <c r="I932" s="995"/>
    </row>
    <row r="933" spans="1:9" ht="15.75" customHeight="1">
      <c r="A933" s="992"/>
      <c r="B933" s="992"/>
      <c r="C933" s="992"/>
      <c r="D933" s="992"/>
      <c r="E933" s="996"/>
      <c r="F933" s="997"/>
      <c r="G933" s="992"/>
      <c r="H933" s="1017"/>
      <c r="I933" s="995"/>
    </row>
    <row r="934" spans="1:9" ht="15.75" customHeight="1">
      <c r="A934" s="992"/>
      <c r="B934" s="992"/>
      <c r="C934" s="992"/>
      <c r="D934" s="992"/>
      <c r="E934" s="996"/>
      <c r="F934" s="997"/>
      <c r="G934" s="992"/>
      <c r="H934" s="1017"/>
      <c r="I934" s="995"/>
    </row>
    <row r="935" spans="1:9" ht="15.75" customHeight="1">
      <c r="A935" s="992"/>
      <c r="B935" s="992"/>
      <c r="C935" s="992"/>
      <c r="D935" s="992"/>
      <c r="E935" s="996"/>
      <c r="F935" s="997"/>
      <c r="G935" s="992"/>
      <c r="H935" s="1017"/>
      <c r="I935" s="995"/>
    </row>
    <row r="936" spans="1:9" ht="15.75" customHeight="1">
      <c r="A936" s="992"/>
      <c r="B936" s="992"/>
      <c r="C936" s="992"/>
      <c r="D936" s="992"/>
      <c r="E936" s="996"/>
      <c r="F936" s="997"/>
      <c r="G936" s="992"/>
      <c r="H936" s="1017"/>
      <c r="I936" s="995"/>
    </row>
    <row r="937" spans="1:9" ht="15.75" customHeight="1">
      <c r="A937" s="992"/>
      <c r="B937" s="992"/>
      <c r="C937" s="992"/>
      <c r="D937" s="992"/>
      <c r="E937" s="996"/>
      <c r="F937" s="997"/>
      <c r="G937" s="992"/>
      <c r="H937" s="1017"/>
      <c r="I937" s="995"/>
    </row>
    <row r="938" spans="1:9" ht="15.75" customHeight="1">
      <c r="A938" s="992"/>
      <c r="B938" s="992"/>
      <c r="C938" s="992"/>
      <c r="D938" s="992"/>
      <c r="E938" s="996"/>
      <c r="F938" s="997"/>
      <c r="G938" s="992"/>
      <c r="H938" s="1017"/>
      <c r="I938" s="995"/>
    </row>
    <row r="939" spans="1:9" ht="15.75" customHeight="1">
      <c r="A939" s="992"/>
      <c r="B939" s="992"/>
      <c r="C939" s="992"/>
      <c r="D939" s="992"/>
      <c r="E939" s="996"/>
      <c r="F939" s="997"/>
      <c r="G939" s="992"/>
      <c r="H939" s="1017"/>
      <c r="I939" s="995"/>
    </row>
    <row r="940" spans="1:9" ht="15.75" customHeight="1">
      <c r="A940" s="992"/>
      <c r="B940" s="992"/>
      <c r="C940" s="992"/>
      <c r="D940" s="992"/>
      <c r="E940" s="996"/>
      <c r="F940" s="997"/>
      <c r="G940" s="992"/>
      <c r="H940" s="1017"/>
      <c r="I940" s="995"/>
    </row>
    <row r="941" spans="1:9" ht="15.75" customHeight="1">
      <c r="A941" s="992"/>
      <c r="B941" s="992"/>
      <c r="C941" s="992"/>
      <c r="D941" s="992"/>
      <c r="E941" s="996"/>
      <c r="F941" s="997"/>
      <c r="G941" s="992"/>
      <c r="H941" s="1017"/>
      <c r="I941" s="995"/>
    </row>
    <row r="942" spans="1:9" ht="15.75" customHeight="1">
      <c r="A942" s="992"/>
      <c r="B942" s="992"/>
      <c r="C942" s="992"/>
      <c r="D942" s="992"/>
      <c r="E942" s="996"/>
      <c r="F942" s="997"/>
      <c r="G942" s="992"/>
      <c r="H942" s="1017"/>
      <c r="I942" s="995"/>
    </row>
    <row r="943" spans="1:9" ht="15.75" customHeight="1">
      <c r="A943" s="992"/>
      <c r="B943" s="992"/>
      <c r="C943" s="992"/>
      <c r="D943" s="992"/>
      <c r="E943" s="996"/>
      <c r="F943" s="997"/>
      <c r="G943" s="992"/>
      <c r="H943" s="1017"/>
      <c r="I943" s="995"/>
    </row>
    <row r="944" spans="1:9" ht="15.75" customHeight="1">
      <c r="A944" s="992"/>
      <c r="B944" s="992"/>
      <c r="C944" s="992"/>
      <c r="D944" s="992"/>
      <c r="E944" s="996"/>
      <c r="F944" s="997"/>
      <c r="G944" s="992"/>
      <c r="H944" s="1017"/>
      <c r="I944" s="995"/>
    </row>
    <row r="945" spans="1:9" ht="15.75" customHeight="1">
      <c r="A945" s="992"/>
      <c r="B945" s="992"/>
      <c r="C945" s="992"/>
      <c r="D945" s="992"/>
      <c r="E945" s="996"/>
      <c r="F945" s="997"/>
      <c r="G945" s="992"/>
      <c r="H945" s="1017"/>
      <c r="I945" s="995"/>
    </row>
    <row r="946" spans="1:9" ht="15.75" customHeight="1">
      <c r="A946" s="992"/>
      <c r="B946" s="992"/>
      <c r="C946" s="992"/>
      <c r="D946" s="992"/>
      <c r="E946" s="996"/>
      <c r="F946" s="997"/>
      <c r="G946" s="992"/>
      <c r="H946" s="1017"/>
      <c r="I946" s="995"/>
    </row>
    <row r="947" spans="1:9" ht="15.75" customHeight="1">
      <c r="A947" s="992"/>
      <c r="B947" s="992"/>
      <c r="C947" s="992"/>
      <c r="D947" s="992"/>
      <c r="E947" s="996"/>
      <c r="F947" s="997"/>
      <c r="G947" s="992"/>
      <c r="H947" s="1017"/>
      <c r="I947" s="995"/>
    </row>
    <row r="948" spans="1:9" ht="15.75" customHeight="1">
      <c r="A948" s="992"/>
      <c r="B948" s="992"/>
      <c r="C948" s="992"/>
      <c r="D948" s="992"/>
      <c r="E948" s="996"/>
      <c r="F948" s="997"/>
      <c r="G948" s="992"/>
      <c r="H948" s="1017"/>
      <c r="I948" s="995"/>
    </row>
    <row r="949" spans="1:9" ht="15.75" customHeight="1">
      <c r="A949" s="992"/>
      <c r="B949" s="992"/>
      <c r="C949" s="992"/>
      <c r="D949" s="992"/>
      <c r="E949" s="996"/>
      <c r="F949" s="997"/>
      <c r="G949" s="992"/>
      <c r="H949" s="1017"/>
      <c r="I949" s="995"/>
    </row>
    <row r="950" spans="1:9" ht="15.75" customHeight="1">
      <c r="A950" s="992"/>
      <c r="B950" s="992"/>
      <c r="C950" s="992"/>
      <c r="D950" s="992"/>
      <c r="E950" s="996"/>
      <c r="F950" s="997"/>
      <c r="G950" s="992"/>
      <c r="H950" s="1017"/>
      <c r="I950" s="995"/>
    </row>
    <row r="951" spans="1:9" ht="15.75" customHeight="1">
      <c r="A951" s="992"/>
      <c r="B951" s="992"/>
      <c r="C951" s="992"/>
      <c r="D951" s="992"/>
      <c r="E951" s="996"/>
      <c r="F951" s="997"/>
      <c r="G951" s="992"/>
      <c r="H951" s="1017"/>
      <c r="I951" s="995"/>
    </row>
    <row r="952" spans="1:9" ht="15.75" customHeight="1">
      <c r="A952" s="992"/>
      <c r="B952" s="992"/>
      <c r="C952" s="992"/>
      <c r="D952" s="992"/>
      <c r="E952" s="996"/>
      <c r="F952" s="997"/>
      <c r="G952" s="992"/>
      <c r="H952" s="1017"/>
      <c r="I952" s="995"/>
    </row>
    <row r="953" spans="1:9" ht="15.75" customHeight="1">
      <c r="A953" s="992"/>
      <c r="B953" s="992"/>
      <c r="C953" s="992"/>
      <c r="D953" s="992"/>
      <c r="E953" s="996"/>
      <c r="F953" s="997"/>
      <c r="G953" s="992"/>
      <c r="H953" s="1017"/>
      <c r="I953" s="995"/>
    </row>
    <row r="954" spans="1:9" ht="15.75" customHeight="1">
      <c r="A954" s="992"/>
      <c r="B954" s="992"/>
      <c r="C954" s="992"/>
      <c r="D954" s="992"/>
      <c r="E954" s="996"/>
      <c r="F954" s="997"/>
      <c r="G954" s="992"/>
      <c r="H954" s="1017"/>
      <c r="I954" s="995"/>
    </row>
    <row r="955" spans="1:9" ht="15.75" customHeight="1">
      <c r="A955" s="992"/>
      <c r="B955" s="992"/>
      <c r="C955" s="992"/>
      <c r="D955" s="992"/>
      <c r="E955" s="996"/>
      <c r="F955" s="997"/>
      <c r="G955" s="992"/>
      <c r="H955" s="1017"/>
      <c r="I955" s="995"/>
    </row>
    <row r="956" spans="1:9" ht="15.75" customHeight="1">
      <c r="A956" s="992"/>
      <c r="B956" s="992"/>
      <c r="C956" s="992"/>
      <c r="D956" s="992"/>
      <c r="E956" s="996"/>
      <c r="F956" s="997"/>
      <c r="G956" s="992"/>
      <c r="H956" s="1017"/>
      <c r="I956" s="995"/>
    </row>
    <row r="957" spans="1:9" ht="15.75" customHeight="1">
      <c r="A957" s="992"/>
      <c r="B957" s="992"/>
      <c r="C957" s="992"/>
      <c r="D957" s="992"/>
      <c r="E957" s="996"/>
      <c r="F957" s="997"/>
      <c r="G957" s="992"/>
      <c r="H957" s="1017"/>
      <c r="I957" s="995"/>
    </row>
    <row r="958" spans="1:9" ht="15.75" customHeight="1">
      <c r="A958" s="992"/>
      <c r="B958" s="992"/>
      <c r="C958" s="992"/>
      <c r="D958" s="992"/>
      <c r="E958" s="996"/>
      <c r="F958" s="997"/>
      <c r="G958" s="992"/>
      <c r="H958" s="1017"/>
      <c r="I958" s="995"/>
    </row>
    <row r="959" spans="1:9" ht="15.75" customHeight="1">
      <c r="A959" s="992"/>
      <c r="B959" s="992"/>
      <c r="C959" s="992"/>
      <c r="D959" s="992"/>
      <c r="E959" s="996"/>
      <c r="F959" s="997"/>
      <c r="G959" s="992"/>
      <c r="H959" s="1017"/>
      <c r="I959" s="995"/>
    </row>
    <row r="960" spans="1:9" ht="15.75" customHeight="1">
      <c r="A960" s="992"/>
      <c r="B960" s="992"/>
      <c r="C960" s="992"/>
      <c r="D960" s="992"/>
      <c r="E960" s="996"/>
      <c r="F960" s="997"/>
      <c r="G960" s="992"/>
      <c r="H960" s="1017"/>
      <c r="I960" s="995"/>
    </row>
    <row r="961" spans="1:9" ht="15.75" customHeight="1">
      <c r="A961" s="992"/>
      <c r="B961" s="992"/>
      <c r="C961" s="992"/>
      <c r="D961" s="992"/>
      <c r="E961" s="996"/>
      <c r="F961" s="997"/>
      <c r="G961" s="992"/>
      <c r="H961" s="1017"/>
      <c r="I961" s="995"/>
    </row>
    <row r="962" spans="1:9" ht="15.75" customHeight="1">
      <c r="A962" s="992"/>
      <c r="B962" s="992"/>
      <c r="C962" s="992"/>
      <c r="D962" s="992"/>
      <c r="E962" s="996"/>
      <c r="F962" s="997"/>
      <c r="G962" s="992"/>
      <c r="H962" s="1017"/>
      <c r="I962" s="995"/>
    </row>
    <row r="963" spans="1:9" ht="15.75" customHeight="1">
      <c r="A963" s="992"/>
      <c r="B963" s="992"/>
      <c r="C963" s="992"/>
      <c r="D963" s="992"/>
      <c r="E963" s="996"/>
      <c r="F963" s="997"/>
      <c r="G963" s="992"/>
      <c r="H963" s="1017"/>
      <c r="I963" s="995"/>
    </row>
    <row r="964" spans="1:9" ht="15.75" customHeight="1">
      <c r="A964" s="992"/>
      <c r="B964" s="992"/>
      <c r="C964" s="992"/>
      <c r="D964" s="992"/>
      <c r="E964" s="996"/>
      <c r="F964" s="997"/>
      <c r="G964" s="992"/>
      <c r="H964" s="1017"/>
      <c r="I964" s="995"/>
    </row>
    <row r="965" spans="1:9" ht="15.75" customHeight="1">
      <c r="A965" s="992"/>
      <c r="B965" s="992"/>
      <c r="C965" s="992"/>
      <c r="D965" s="992"/>
      <c r="E965" s="996"/>
      <c r="F965" s="997"/>
      <c r="G965" s="992"/>
      <c r="H965" s="1017"/>
      <c r="I965" s="995"/>
    </row>
    <row r="966" spans="1:9" ht="15.75" customHeight="1">
      <c r="A966" s="992"/>
      <c r="B966" s="992"/>
      <c r="C966" s="992"/>
      <c r="D966" s="992"/>
      <c r="E966" s="996"/>
      <c r="F966" s="997"/>
      <c r="G966" s="992"/>
      <c r="H966" s="1017"/>
      <c r="I966" s="995"/>
    </row>
    <row r="967" spans="1:9" ht="15.75" customHeight="1">
      <c r="A967" s="992"/>
      <c r="B967" s="992"/>
      <c r="C967" s="992"/>
      <c r="D967" s="992"/>
      <c r="E967" s="996"/>
      <c r="F967" s="997"/>
      <c r="G967" s="992"/>
      <c r="H967" s="1017"/>
      <c r="I967" s="995"/>
    </row>
    <row r="968" spans="1:9" ht="15.75" customHeight="1">
      <c r="A968" s="992"/>
      <c r="B968" s="992"/>
      <c r="C968" s="992"/>
      <c r="D968" s="992"/>
      <c r="E968" s="996"/>
      <c r="F968" s="997"/>
      <c r="G968" s="992"/>
      <c r="H968" s="1017"/>
      <c r="I968" s="995"/>
    </row>
    <row r="969" spans="1:9" ht="15.75" customHeight="1">
      <c r="A969" s="992"/>
      <c r="B969" s="992"/>
      <c r="C969" s="992"/>
      <c r="D969" s="992"/>
      <c r="E969" s="996"/>
      <c r="F969" s="997"/>
      <c r="G969" s="992"/>
      <c r="H969" s="1017"/>
      <c r="I969" s="995"/>
    </row>
    <row r="970" spans="1:9" ht="15.75" customHeight="1">
      <c r="A970" s="992"/>
      <c r="B970" s="992"/>
      <c r="C970" s="992"/>
      <c r="D970" s="992"/>
      <c r="E970" s="996"/>
      <c r="F970" s="997"/>
      <c r="G970" s="992"/>
      <c r="H970" s="1017"/>
      <c r="I970" s="995"/>
    </row>
    <row r="971" spans="1:9" ht="15.75" customHeight="1">
      <c r="A971" s="992"/>
      <c r="B971" s="992"/>
      <c r="C971" s="992"/>
      <c r="D971" s="992"/>
      <c r="E971" s="996"/>
      <c r="F971" s="997"/>
      <c r="G971" s="992"/>
      <c r="H971" s="1017"/>
      <c r="I971" s="995"/>
    </row>
    <row r="972" spans="1:9" ht="15.75" customHeight="1">
      <c r="A972" s="992"/>
      <c r="B972" s="992"/>
      <c r="C972" s="992"/>
      <c r="D972" s="992"/>
      <c r="E972" s="996"/>
      <c r="F972" s="997"/>
      <c r="G972" s="992"/>
      <c r="H972" s="1017"/>
      <c r="I972" s="995"/>
    </row>
    <row r="973" spans="1:9" ht="15.75" customHeight="1">
      <c r="A973" s="992"/>
      <c r="B973" s="992"/>
      <c r="C973" s="992"/>
      <c r="D973" s="992"/>
      <c r="E973" s="996"/>
      <c r="F973" s="997"/>
      <c r="G973" s="992"/>
      <c r="H973" s="1017"/>
      <c r="I973" s="995"/>
    </row>
    <row r="974" spans="1:9" ht="15.75" customHeight="1">
      <c r="A974" s="992"/>
      <c r="B974" s="992"/>
      <c r="C974" s="992"/>
      <c r="D974" s="992"/>
      <c r="E974" s="996"/>
      <c r="F974" s="997"/>
      <c r="G974" s="992"/>
      <c r="H974" s="1017"/>
      <c r="I974" s="995"/>
    </row>
    <row r="975" spans="1:9" ht="15.75" customHeight="1">
      <c r="A975" s="992"/>
      <c r="B975" s="992"/>
      <c r="C975" s="992"/>
      <c r="D975" s="992"/>
      <c r="E975" s="996"/>
      <c r="F975" s="997"/>
      <c r="G975" s="992"/>
      <c r="H975" s="1017"/>
      <c r="I975" s="995"/>
    </row>
    <row r="976" spans="1:9" ht="15.75" customHeight="1">
      <c r="A976" s="992"/>
      <c r="B976" s="992"/>
      <c r="C976" s="992"/>
      <c r="D976" s="992"/>
      <c r="E976" s="996"/>
      <c r="F976" s="997"/>
      <c r="G976" s="992"/>
      <c r="H976" s="1017"/>
      <c r="I976" s="995"/>
    </row>
    <row r="977" spans="1:9" ht="15.75" customHeight="1">
      <c r="A977" s="992"/>
      <c r="B977" s="992"/>
      <c r="C977" s="992"/>
      <c r="D977" s="992"/>
      <c r="E977" s="996"/>
      <c r="F977" s="997"/>
      <c r="G977" s="992"/>
      <c r="H977" s="1017"/>
      <c r="I977" s="995"/>
    </row>
    <row r="978" spans="1:9" ht="15.75" customHeight="1">
      <c r="A978" s="992"/>
      <c r="B978" s="992"/>
      <c r="C978" s="992"/>
      <c r="D978" s="992"/>
      <c r="E978" s="996"/>
      <c r="F978" s="997"/>
      <c r="G978" s="992"/>
      <c r="H978" s="1017"/>
      <c r="I978" s="995"/>
    </row>
    <row r="979" spans="1:9" ht="15.75" customHeight="1">
      <c r="A979" s="992"/>
      <c r="B979" s="992"/>
      <c r="C979" s="992"/>
      <c r="D979" s="992"/>
      <c r="E979" s="996"/>
      <c r="F979" s="997"/>
      <c r="G979" s="992"/>
      <c r="H979" s="1017"/>
      <c r="I979" s="995"/>
    </row>
    <row r="980" spans="1:9" ht="15.75" customHeight="1">
      <c r="A980" s="992"/>
      <c r="B980" s="992"/>
      <c r="C980" s="992"/>
      <c r="D980" s="992"/>
      <c r="E980" s="996"/>
      <c r="F980" s="997"/>
      <c r="G980" s="992"/>
      <c r="H980" s="1017"/>
      <c r="I980" s="995"/>
    </row>
    <row r="981" spans="1:9" ht="15.75" customHeight="1">
      <c r="A981" s="992"/>
      <c r="B981" s="992"/>
      <c r="C981" s="992"/>
      <c r="D981" s="992"/>
      <c r="E981" s="996"/>
      <c r="F981" s="997"/>
      <c r="G981" s="992"/>
      <c r="H981" s="1017"/>
      <c r="I981" s="995"/>
    </row>
    <row r="982" spans="1:9" ht="15.75" customHeight="1">
      <c r="A982" s="992"/>
      <c r="B982" s="992"/>
      <c r="C982" s="992"/>
      <c r="D982" s="992"/>
      <c r="E982" s="996"/>
      <c r="F982" s="997"/>
      <c r="G982" s="992"/>
      <c r="H982" s="1017"/>
      <c r="I982" s="995"/>
    </row>
    <row r="983" spans="1:9" ht="15.75" customHeight="1">
      <c r="A983" s="992"/>
      <c r="B983" s="992"/>
      <c r="C983" s="992"/>
      <c r="D983" s="992"/>
      <c r="E983" s="996"/>
      <c r="F983" s="997"/>
      <c r="G983" s="992"/>
      <c r="H983" s="1017"/>
      <c r="I983" s="995"/>
    </row>
    <row r="984" spans="1:9" ht="15.75" customHeight="1">
      <c r="A984" s="992"/>
      <c r="B984" s="992"/>
      <c r="C984" s="992"/>
      <c r="D984" s="992"/>
      <c r="E984" s="996"/>
      <c r="F984" s="997"/>
      <c r="G984" s="992"/>
      <c r="H984" s="1017"/>
      <c r="I984" s="995"/>
    </row>
    <row r="985" spans="1:9" ht="15.75" customHeight="1">
      <c r="A985" s="992"/>
      <c r="B985" s="992"/>
      <c r="C985" s="992"/>
      <c r="D985" s="992"/>
      <c r="E985" s="996"/>
      <c r="F985" s="997"/>
      <c r="G985" s="992"/>
      <c r="H985" s="1017"/>
      <c r="I985" s="995"/>
    </row>
    <row r="986" spans="1:9" ht="15.75" customHeight="1">
      <c r="A986" s="992"/>
      <c r="B986" s="992"/>
      <c r="C986" s="992"/>
      <c r="D986" s="992"/>
      <c r="E986" s="996"/>
      <c r="F986" s="997"/>
      <c r="G986" s="992"/>
      <c r="H986" s="1017"/>
      <c r="I986" s="995"/>
    </row>
    <row r="987" spans="1:9" ht="15.75" customHeight="1">
      <c r="A987" s="992"/>
      <c r="B987" s="992"/>
      <c r="C987" s="992"/>
      <c r="D987" s="992"/>
      <c r="E987" s="996"/>
      <c r="F987" s="997"/>
      <c r="G987" s="992"/>
      <c r="H987" s="1017"/>
      <c r="I987" s="995"/>
    </row>
    <row r="988" spans="1:9" ht="15.75" customHeight="1">
      <c r="A988" s="992"/>
      <c r="B988" s="992"/>
      <c r="C988" s="992"/>
      <c r="D988" s="992"/>
      <c r="E988" s="996"/>
      <c r="F988" s="997"/>
      <c r="G988" s="992"/>
      <c r="H988" s="1017"/>
      <c r="I988" s="995"/>
    </row>
    <row r="989" spans="1:9" ht="15.75" customHeight="1">
      <c r="A989" s="992"/>
      <c r="B989" s="992"/>
      <c r="C989" s="992"/>
      <c r="D989" s="992"/>
      <c r="E989" s="996"/>
      <c r="F989" s="997"/>
      <c r="G989" s="992"/>
      <c r="H989" s="1017"/>
      <c r="I989" s="995"/>
    </row>
    <row r="990" spans="1:9" ht="15.75" customHeight="1">
      <c r="A990" s="992"/>
      <c r="B990" s="992"/>
      <c r="C990" s="992"/>
      <c r="D990" s="992"/>
      <c r="E990" s="996"/>
      <c r="F990" s="997"/>
      <c r="G990" s="992"/>
      <c r="H990" s="1017"/>
      <c r="I990" s="995"/>
    </row>
  </sheetData>
  <mergeCells count="1">
    <mergeCell ref="A1:I1"/>
  </mergeCells>
  <pageMargins left="0.25" right="0.25"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P1002"/>
  <sheetViews>
    <sheetView workbookViewId="0">
      <selection activeCell="E7" sqref="E7:F12"/>
    </sheetView>
  </sheetViews>
  <sheetFormatPr defaultColWidth="14.42578125" defaultRowHeight="15" customHeight="1"/>
  <cols>
    <col min="1" max="1" width="43" customWidth="1"/>
    <col min="3" max="3" width="8.28515625" customWidth="1"/>
    <col min="4" max="4" width="6.5703125" customWidth="1"/>
    <col min="5" max="5" width="15.28515625" customWidth="1"/>
    <col min="6" max="6" width="16" customWidth="1"/>
    <col min="7" max="16" width="8.7109375" customWidth="1"/>
  </cols>
  <sheetData>
    <row r="1" spans="1:16" ht="22.5">
      <c r="A1" s="1115" t="s">
        <v>37</v>
      </c>
      <c r="B1" s="1027"/>
      <c r="C1" s="1027"/>
      <c r="D1" s="1027"/>
      <c r="E1" s="1027"/>
      <c r="F1" s="1027"/>
      <c r="G1" s="1027"/>
      <c r="H1" s="1027"/>
      <c r="I1" s="1027"/>
      <c r="J1" s="1027"/>
      <c r="K1" s="1027"/>
      <c r="L1" s="1027"/>
      <c r="M1" s="1027"/>
      <c r="N1" s="1027"/>
      <c r="O1" s="1027"/>
      <c r="P1" s="1027"/>
    </row>
    <row r="2" spans="1:16">
      <c r="A2" s="1116"/>
      <c r="B2" s="1027"/>
      <c r="C2" s="1027"/>
      <c r="D2" s="1027"/>
      <c r="E2" s="1027"/>
      <c r="F2" s="1027"/>
      <c r="G2" s="1027"/>
      <c r="H2" s="1027"/>
      <c r="I2" s="1027"/>
      <c r="J2" s="1027"/>
      <c r="K2" s="1027"/>
      <c r="L2" s="1027"/>
      <c r="M2" s="1027"/>
      <c r="N2" s="1027"/>
      <c r="O2" s="1027"/>
      <c r="P2" s="1027"/>
    </row>
    <row r="3" spans="1:16" ht="18.75">
      <c r="A3" s="1117" t="s">
        <v>38</v>
      </c>
      <c r="B3" s="1027"/>
      <c r="C3" s="1027"/>
      <c r="D3" s="1027"/>
      <c r="E3" s="1027"/>
      <c r="F3" s="1027"/>
      <c r="G3" s="1027"/>
      <c r="H3" s="1027"/>
      <c r="I3" s="1027"/>
      <c r="J3" s="1027"/>
      <c r="K3" s="1027"/>
      <c r="L3" s="1027"/>
      <c r="M3" s="1027"/>
      <c r="N3" s="1027"/>
      <c r="O3" s="1027"/>
      <c r="P3" s="1027"/>
    </row>
    <row r="4" spans="1:16" ht="15" customHeight="1">
      <c r="A4" s="44"/>
      <c r="B4" s="45"/>
      <c r="C4" s="45"/>
      <c r="D4" s="45"/>
      <c r="E4" s="45"/>
      <c r="F4" s="45"/>
      <c r="G4" s="46"/>
      <c r="H4" s="45"/>
      <c r="I4" s="45"/>
      <c r="J4" s="47"/>
      <c r="K4" s="48"/>
      <c r="L4" s="49"/>
      <c r="M4" s="50"/>
      <c r="N4" s="51"/>
      <c r="O4" s="45"/>
      <c r="P4" s="45"/>
    </row>
    <row r="5" spans="1:16" ht="18.75">
      <c r="A5" s="52"/>
      <c r="B5" s="52"/>
      <c r="C5" s="52"/>
      <c r="D5" s="52"/>
      <c r="E5" s="52"/>
      <c r="F5" s="52"/>
      <c r="G5" s="1118" t="s">
        <v>39</v>
      </c>
      <c r="H5" s="1072"/>
      <c r="I5" s="1072"/>
      <c r="J5" s="1072"/>
      <c r="K5" s="1073"/>
      <c r="L5" s="1119" t="s">
        <v>40</v>
      </c>
      <c r="M5" s="1032"/>
      <c r="N5" s="1032"/>
      <c r="O5" s="1032"/>
      <c r="P5" s="1032"/>
    </row>
    <row r="6" spans="1:16">
      <c r="A6" s="53" t="s">
        <v>41</v>
      </c>
      <c r="B6" s="1120" t="s">
        <v>42</v>
      </c>
      <c r="C6" s="1077"/>
      <c r="D6" s="54" t="s">
        <v>43</v>
      </c>
      <c r="E6" s="1120" t="s">
        <v>44</v>
      </c>
      <c r="F6" s="1077"/>
      <c r="G6" s="1109" t="s">
        <v>45</v>
      </c>
      <c r="H6" s="1110"/>
      <c r="I6" s="1111" t="s">
        <v>46</v>
      </c>
      <c r="J6" s="1112"/>
      <c r="K6" s="1110"/>
      <c r="L6" s="1113" t="s">
        <v>45</v>
      </c>
      <c r="M6" s="1077"/>
      <c r="N6" s="1114" t="s">
        <v>46</v>
      </c>
      <c r="O6" s="1076"/>
      <c r="P6" s="1077"/>
    </row>
    <row r="7" spans="1:16">
      <c r="A7" s="55" t="s">
        <v>47</v>
      </c>
      <c r="B7" s="1097">
        <v>25000</v>
      </c>
      <c r="C7" s="1073"/>
      <c r="D7" s="55" t="s">
        <v>48</v>
      </c>
      <c r="E7" s="1091"/>
      <c r="F7" s="1073"/>
      <c r="G7" s="1094"/>
      <c r="H7" s="1073"/>
      <c r="I7" s="1071">
        <f t="shared" ref="I7:I15" si="0">G7*B7</f>
        <v>0</v>
      </c>
      <c r="J7" s="1072"/>
      <c r="K7" s="1073"/>
      <c r="L7" s="1074"/>
      <c r="M7" s="1073"/>
      <c r="N7" s="1096">
        <f t="shared" ref="N7:N11" si="1">L7*B7</f>
        <v>0</v>
      </c>
      <c r="O7" s="1072"/>
      <c r="P7" s="1073"/>
    </row>
    <row r="8" spans="1:16">
      <c r="A8" s="55" t="s">
        <v>49</v>
      </c>
      <c r="B8" s="1097">
        <v>2000</v>
      </c>
      <c r="C8" s="1073"/>
      <c r="D8" s="55" t="s">
        <v>48</v>
      </c>
      <c r="E8" s="1092"/>
      <c r="F8" s="1093"/>
      <c r="G8" s="1094"/>
      <c r="H8" s="1073"/>
      <c r="I8" s="1071">
        <f t="shared" si="0"/>
        <v>0</v>
      </c>
      <c r="J8" s="1072"/>
      <c r="K8" s="1073"/>
      <c r="L8" s="1095"/>
      <c r="M8" s="1093"/>
      <c r="N8" s="1096">
        <f t="shared" si="1"/>
        <v>0</v>
      </c>
      <c r="O8" s="1072"/>
      <c r="P8" s="1073"/>
    </row>
    <row r="9" spans="1:16">
      <c r="A9" s="55" t="s">
        <v>50</v>
      </c>
      <c r="B9" s="1097">
        <v>160000</v>
      </c>
      <c r="C9" s="1073"/>
      <c r="D9" s="55" t="s">
        <v>48</v>
      </c>
      <c r="E9" s="1092"/>
      <c r="F9" s="1093"/>
      <c r="G9" s="1094"/>
      <c r="H9" s="1073"/>
      <c r="I9" s="1071">
        <f t="shared" si="0"/>
        <v>0</v>
      </c>
      <c r="J9" s="1072"/>
      <c r="K9" s="1073"/>
      <c r="L9" s="1095"/>
      <c r="M9" s="1093"/>
      <c r="N9" s="1096">
        <f t="shared" si="1"/>
        <v>0</v>
      </c>
      <c r="O9" s="1072"/>
      <c r="P9" s="1073"/>
    </row>
    <row r="10" spans="1:16">
      <c r="A10" s="55" t="s">
        <v>51</v>
      </c>
      <c r="B10" s="1097">
        <v>30000</v>
      </c>
      <c r="C10" s="1073"/>
      <c r="D10" s="55" t="s">
        <v>48</v>
      </c>
      <c r="E10" s="1092"/>
      <c r="F10" s="1093"/>
      <c r="G10" s="1094"/>
      <c r="H10" s="1073"/>
      <c r="I10" s="1071">
        <f t="shared" si="0"/>
        <v>0</v>
      </c>
      <c r="J10" s="1072"/>
      <c r="K10" s="1073"/>
      <c r="L10" s="1095"/>
      <c r="M10" s="1093"/>
      <c r="N10" s="1096">
        <f t="shared" si="1"/>
        <v>0</v>
      </c>
      <c r="O10" s="1072"/>
      <c r="P10" s="1073"/>
    </row>
    <row r="11" spans="1:16">
      <c r="A11" s="56" t="s">
        <v>52</v>
      </c>
      <c r="B11" s="1098">
        <v>200</v>
      </c>
      <c r="C11" s="1073"/>
      <c r="D11" s="57" t="s">
        <v>48</v>
      </c>
      <c r="E11" s="1102"/>
      <c r="F11" s="1103"/>
      <c r="G11" s="1104"/>
      <c r="H11" s="1073"/>
      <c r="I11" s="1104">
        <f t="shared" si="0"/>
        <v>0</v>
      </c>
      <c r="J11" s="1072"/>
      <c r="K11" s="1073"/>
      <c r="L11" s="1105"/>
      <c r="M11" s="1103"/>
      <c r="N11" s="1104">
        <f t="shared" si="1"/>
        <v>0</v>
      </c>
      <c r="O11" s="1072"/>
      <c r="P11" s="1073"/>
    </row>
    <row r="12" spans="1:16">
      <c r="A12" s="58" t="s">
        <v>53</v>
      </c>
      <c r="B12" s="1079">
        <v>200</v>
      </c>
      <c r="C12" s="1073"/>
      <c r="D12" s="55" t="s">
        <v>54</v>
      </c>
      <c r="E12" s="1092"/>
      <c r="F12" s="1093"/>
      <c r="G12" s="1094"/>
      <c r="H12" s="1073"/>
      <c r="I12" s="1071">
        <f t="shared" si="0"/>
        <v>0</v>
      </c>
      <c r="J12" s="1072"/>
      <c r="K12" s="1073"/>
      <c r="L12" s="1095"/>
      <c r="M12" s="1093"/>
      <c r="N12" s="1071">
        <f t="shared" ref="N12:N15" si="2">L12*H12</f>
        <v>0</v>
      </c>
      <c r="O12" s="1072"/>
      <c r="P12" s="1073"/>
    </row>
    <row r="13" spans="1:16">
      <c r="A13" s="59" t="s">
        <v>55</v>
      </c>
      <c r="B13" s="1079">
        <v>132</v>
      </c>
      <c r="C13" s="1073"/>
      <c r="D13" s="59" t="s">
        <v>56</v>
      </c>
      <c r="E13" s="1091"/>
      <c r="F13" s="1073"/>
      <c r="G13" s="1094"/>
      <c r="H13" s="1073"/>
      <c r="I13" s="1071">
        <f t="shared" si="0"/>
        <v>0</v>
      </c>
      <c r="J13" s="1072"/>
      <c r="K13" s="1073"/>
      <c r="L13" s="1074"/>
      <c r="M13" s="1073"/>
      <c r="N13" s="1071">
        <f t="shared" si="2"/>
        <v>0</v>
      </c>
      <c r="O13" s="1072"/>
      <c r="P13" s="1073"/>
    </row>
    <row r="14" spans="1:16">
      <c r="A14" s="59" t="s">
        <v>57</v>
      </c>
      <c r="B14" s="1079">
        <v>30</v>
      </c>
      <c r="C14" s="1073"/>
      <c r="D14" s="59" t="s">
        <v>56</v>
      </c>
      <c r="E14" s="1091"/>
      <c r="F14" s="1073"/>
      <c r="G14" s="1094"/>
      <c r="H14" s="1073"/>
      <c r="I14" s="1071">
        <f t="shared" si="0"/>
        <v>0</v>
      </c>
      <c r="J14" s="1072"/>
      <c r="K14" s="1073"/>
      <c r="L14" s="1074"/>
      <c r="M14" s="1073"/>
      <c r="N14" s="1071">
        <f t="shared" si="2"/>
        <v>0</v>
      </c>
      <c r="O14" s="1072"/>
      <c r="P14" s="1073"/>
    </row>
    <row r="15" spans="1:16">
      <c r="A15" s="59" t="s">
        <v>58</v>
      </c>
      <c r="B15" s="1079">
        <v>40</v>
      </c>
      <c r="C15" s="1073"/>
      <c r="D15" s="59" t="s">
        <v>59</v>
      </c>
      <c r="E15" s="1091"/>
      <c r="F15" s="1073"/>
      <c r="G15" s="1107"/>
      <c r="H15" s="1077"/>
      <c r="I15" s="1075">
        <f t="shared" si="0"/>
        <v>0</v>
      </c>
      <c r="J15" s="1076"/>
      <c r="K15" s="1077"/>
      <c r="L15" s="1078"/>
      <c r="M15" s="1077"/>
      <c r="N15" s="1075">
        <f t="shared" si="2"/>
        <v>0</v>
      </c>
      <c r="O15" s="1076"/>
      <c r="P15" s="1077"/>
    </row>
    <row r="16" spans="1:16">
      <c r="A16" s="60"/>
      <c r="B16" s="1080"/>
      <c r="C16" s="1027"/>
      <c r="D16" s="60"/>
      <c r="E16" s="60"/>
      <c r="F16" s="60"/>
      <c r="G16" s="1081">
        <f>SUM(I7:K15)</f>
        <v>0</v>
      </c>
      <c r="H16" s="1082"/>
      <c r="I16" s="1082"/>
      <c r="J16" s="1082"/>
      <c r="K16" s="1083"/>
      <c r="L16" s="1108">
        <f>SUM(N7:P15)</f>
        <v>0</v>
      </c>
      <c r="M16" s="1082"/>
      <c r="N16" s="1082"/>
      <c r="O16" s="1082"/>
      <c r="P16" s="1083"/>
    </row>
    <row r="17" spans="1:16">
      <c r="A17" s="1067" t="s">
        <v>60</v>
      </c>
      <c r="B17" s="1027"/>
      <c r="C17" s="1027"/>
      <c r="D17" s="1027"/>
      <c r="E17" s="1027"/>
      <c r="F17" s="1027"/>
      <c r="G17" s="1027"/>
      <c r="H17" s="1027"/>
      <c r="I17" s="1027"/>
      <c r="J17" s="1027"/>
      <c r="K17" s="1027"/>
      <c r="L17" s="1027"/>
      <c r="M17" s="1027"/>
      <c r="N17" s="1027"/>
      <c r="O17" s="1027"/>
      <c r="P17" s="1027"/>
    </row>
    <row r="18" spans="1:16">
      <c r="A18" s="62" t="s">
        <v>61</v>
      </c>
      <c r="B18" s="62"/>
      <c r="C18" s="60"/>
      <c r="D18" s="60"/>
      <c r="E18" s="60"/>
      <c r="F18" s="60"/>
      <c r="G18" s="60"/>
      <c r="H18" s="60"/>
      <c r="I18" s="60"/>
      <c r="J18" s="60"/>
      <c r="K18" s="60"/>
      <c r="L18" s="60"/>
      <c r="M18" s="60"/>
      <c r="N18" s="60"/>
      <c r="O18" s="60"/>
      <c r="P18" s="60"/>
    </row>
    <row r="19" spans="1:16">
      <c r="A19" s="1068" t="s">
        <v>62</v>
      </c>
      <c r="B19" s="1027"/>
      <c r="C19" s="1027"/>
      <c r="D19" s="1027"/>
      <c r="E19" s="1027"/>
      <c r="F19" s="1027"/>
      <c r="G19" s="1027"/>
      <c r="H19" s="1027"/>
      <c r="I19" s="1027"/>
      <c r="J19" s="1027"/>
      <c r="K19" s="1027"/>
      <c r="L19" s="1027"/>
      <c r="M19" s="1027"/>
      <c r="N19" s="1027"/>
      <c r="O19" s="1027"/>
      <c r="P19" s="1027"/>
    </row>
    <row r="20" spans="1:16">
      <c r="A20" s="62" t="s">
        <v>63</v>
      </c>
      <c r="B20" s="63"/>
      <c r="C20" s="63"/>
      <c r="D20" s="63"/>
      <c r="E20" s="63"/>
      <c r="F20" s="63"/>
      <c r="G20" s="63"/>
      <c r="H20" s="63"/>
      <c r="I20" s="63"/>
      <c r="J20" s="63"/>
      <c r="K20" s="63"/>
      <c r="L20" s="63"/>
      <c r="M20" s="63"/>
      <c r="N20" s="63"/>
      <c r="O20" s="63"/>
      <c r="P20" s="63"/>
    </row>
    <row r="21" spans="1:16">
      <c r="A21" s="1069" t="s">
        <v>64</v>
      </c>
      <c r="B21" s="1027"/>
      <c r="C21" s="1027"/>
      <c r="D21" s="1027"/>
      <c r="E21" s="1027"/>
      <c r="F21" s="1027"/>
      <c r="G21" s="1027"/>
      <c r="H21" s="1027"/>
      <c r="I21" s="1027"/>
      <c r="J21" s="1027"/>
      <c r="K21" s="63"/>
      <c r="L21" s="63"/>
      <c r="M21" s="63"/>
      <c r="N21" s="63"/>
      <c r="O21" s="63"/>
      <c r="P21" s="63"/>
    </row>
    <row r="22" spans="1:16">
      <c r="A22" s="1070" t="s">
        <v>65</v>
      </c>
      <c r="B22" s="1027"/>
      <c r="C22" s="1027"/>
      <c r="D22" s="1027"/>
      <c r="E22" s="1027"/>
      <c r="F22" s="1027"/>
      <c r="G22" s="1027"/>
      <c r="H22" s="1027"/>
      <c r="I22" s="1027"/>
      <c r="J22" s="1027"/>
      <c r="K22" s="1027"/>
      <c r="L22" s="1027"/>
      <c r="M22" s="1027"/>
      <c r="N22" s="1027"/>
      <c r="O22" s="1027"/>
      <c r="P22" s="1027"/>
    </row>
    <row r="23" spans="1:16" ht="15.75" customHeight="1">
      <c r="A23" s="1106" t="s">
        <v>66</v>
      </c>
      <c r="B23" s="1027"/>
      <c r="C23" s="1027"/>
      <c r="D23" s="1027"/>
      <c r="E23" s="1027"/>
      <c r="F23" s="1027"/>
      <c r="G23" s="1027"/>
      <c r="H23" s="1027"/>
      <c r="I23" s="1027"/>
      <c r="J23" s="1027"/>
      <c r="K23" s="1027"/>
      <c r="L23" s="1027"/>
      <c r="M23" s="1027"/>
      <c r="N23" s="1027"/>
      <c r="O23" s="1027"/>
      <c r="P23" s="1027"/>
    </row>
    <row r="24" spans="1:16" ht="15.75" customHeight="1">
      <c r="A24" s="63"/>
      <c r="B24" s="63"/>
      <c r="C24" s="63"/>
      <c r="D24" s="63"/>
      <c r="E24" s="63"/>
      <c r="F24" s="63"/>
      <c r="G24" s="63"/>
      <c r="H24" s="63"/>
      <c r="I24" s="63"/>
      <c r="J24" s="63"/>
      <c r="K24" s="63"/>
      <c r="L24" s="63"/>
      <c r="M24" s="63"/>
      <c r="N24" s="63"/>
      <c r="O24" s="63"/>
      <c r="P24" s="63"/>
    </row>
    <row r="25" spans="1:16" ht="15.75" customHeight="1">
      <c r="A25" s="1099" t="s">
        <v>67</v>
      </c>
      <c r="B25" s="1027"/>
      <c r="C25" s="1027"/>
      <c r="D25" s="1027"/>
      <c r="E25" s="1027"/>
      <c r="F25" s="1027"/>
      <c r="G25" s="1027"/>
      <c r="H25" s="1027"/>
      <c r="I25" s="1027"/>
      <c r="J25" s="1027"/>
      <c r="K25" s="1027"/>
      <c r="L25" s="1027"/>
      <c r="M25" s="1027"/>
      <c r="N25" s="1027"/>
      <c r="O25" s="1027"/>
      <c r="P25" s="1027"/>
    </row>
    <row r="26" spans="1:16" ht="15.75" customHeight="1">
      <c r="A26" s="1099" t="s">
        <v>68</v>
      </c>
      <c r="B26" s="1027"/>
      <c r="C26" s="1027"/>
      <c r="D26" s="1027"/>
      <c r="E26" s="1027"/>
      <c r="F26" s="1027"/>
      <c r="G26" s="1027"/>
      <c r="H26" s="1027"/>
      <c r="I26" s="1027"/>
      <c r="J26" s="1027"/>
      <c r="K26" s="1027"/>
      <c r="L26" s="1027"/>
      <c r="M26" s="1027"/>
      <c r="N26" s="1027"/>
      <c r="O26" s="1027"/>
      <c r="P26" s="1027"/>
    </row>
    <row r="27" spans="1:16" ht="15.75" customHeight="1">
      <c r="A27" s="1099" t="s">
        <v>69</v>
      </c>
      <c r="B27" s="1027"/>
      <c r="C27" s="1027"/>
      <c r="D27" s="1027"/>
      <c r="E27" s="1027"/>
      <c r="F27" s="1027"/>
      <c r="G27" s="1027"/>
      <c r="H27" s="1027"/>
      <c r="I27" s="1027"/>
      <c r="J27" s="1027"/>
      <c r="K27" s="1027"/>
      <c r="L27" s="1027"/>
      <c r="M27" s="1027"/>
      <c r="N27" s="1027"/>
      <c r="O27" s="1027"/>
      <c r="P27" s="1027"/>
    </row>
    <row r="28" spans="1:16" ht="15.75" customHeight="1">
      <c r="A28" s="1099" t="s">
        <v>70</v>
      </c>
      <c r="B28" s="1027"/>
      <c r="C28" s="1027"/>
      <c r="D28" s="1027"/>
      <c r="E28" s="1027"/>
      <c r="F28" s="1027"/>
      <c r="G28" s="1027"/>
      <c r="H28" s="1027"/>
      <c r="I28" s="1027"/>
      <c r="J28" s="1027"/>
      <c r="K28" s="1027"/>
      <c r="L28" s="1027"/>
      <c r="M28" s="1027"/>
      <c r="N28" s="1027"/>
      <c r="O28" s="1027"/>
      <c r="P28" s="1027"/>
    </row>
    <row r="29" spans="1:16" ht="15.75" customHeight="1">
      <c r="A29" s="1100" t="s">
        <v>71</v>
      </c>
      <c r="B29" s="1027"/>
      <c r="C29" s="1027"/>
      <c r="D29" s="1027"/>
      <c r="E29" s="1027"/>
      <c r="F29" s="1027"/>
      <c r="G29" s="1027"/>
      <c r="H29" s="1027"/>
      <c r="I29" s="1027"/>
      <c r="J29" s="1027"/>
      <c r="K29" s="1027"/>
      <c r="L29" s="1027"/>
      <c r="M29" s="1027"/>
      <c r="N29" s="1027"/>
      <c r="O29" s="1027"/>
      <c r="P29" s="1027"/>
    </row>
    <row r="30" spans="1:16" ht="15.75" customHeight="1">
      <c r="A30" s="1100" t="s">
        <v>72</v>
      </c>
      <c r="B30" s="1027"/>
      <c r="C30" s="1027"/>
      <c r="D30" s="1027"/>
      <c r="E30" s="1027"/>
      <c r="F30" s="1027"/>
      <c r="G30" s="1027"/>
      <c r="H30" s="1027"/>
      <c r="I30" s="1027"/>
      <c r="J30" s="1027"/>
      <c r="K30" s="1027"/>
      <c r="L30" s="1027"/>
      <c r="M30" s="1027"/>
      <c r="N30" s="1027"/>
      <c r="O30" s="1027"/>
      <c r="P30" s="1027"/>
    </row>
    <row r="31" spans="1:16" ht="15.75" customHeight="1">
      <c r="A31" s="1099" t="s">
        <v>73</v>
      </c>
      <c r="B31" s="1027"/>
      <c r="C31" s="1027"/>
      <c r="D31" s="1027"/>
      <c r="E31" s="1027"/>
      <c r="F31" s="1027"/>
      <c r="G31" s="1027"/>
      <c r="H31" s="1027"/>
      <c r="I31" s="1027"/>
      <c r="J31" s="1027"/>
      <c r="K31" s="1027"/>
      <c r="L31" s="1027"/>
      <c r="M31" s="1027"/>
      <c r="N31" s="1027"/>
      <c r="O31" s="1027"/>
      <c r="P31" s="1027"/>
    </row>
    <row r="32" spans="1:16" ht="15.75" customHeight="1">
      <c r="A32" s="1099" t="s">
        <v>74</v>
      </c>
      <c r="B32" s="1027"/>
      <c r="C32" s="1027"/>
      <c r="D32" s="1027"/>
      <c r="E32" s="1027"/>
      <c r="F32" s="1027"/>
      <c r="G32" s="1027"/>
      <c r="H32" s="1027"/>
      <c r="I32" s="1027"/>
      <c r="J32" s="1027"/>
      <c r="K32" s="1027"/>
      <c r="L32" s="1027"/>
      <c r="M32" s="1027"/>
      <c r="N32" s="1027"/>
      <c r="O32" s="1027"/>
      <c r="P32" s="1027"/>
    </row>
    <row r="33" spans="1:16" ht="15.75" customHeight="1">
      <c r="A33" s="1100" t="s">
        <v>75</v>
      </c>
      <c r="B33" s="1027"/>
      <c r="C33" s="1027"/>
      <c r="D33" s="1027"/>
      <c r="E33" s="1027"/>
      <c r="F33" s="1027"/>
      <c r="G33" s="1027"/>
      <c r="H33" s="1027"/>
      <c r="I33" s="1027"/>
      <c r="J33" s="1027"/>
      <c r="K33" s="1027"/>
      <c r="L33" s="1027"/>
      <c r="M33" s="1027"/>
      <c r="N33" s="1027"/>
      <c r="O33" s="1027"/>
      <c r="P33" s="1027"/>
    </row>
    <row r="34" spans="1:16" ht="15.75" customHeight="1">
      <c r="A34" s="64"/>
      <c r="B34" s="64"/>
      <c r="C34" s="64"/>
      <c r="D34" s="64"/>
      <c r="E34" s="64"/>
      <c r="F34" s="64"/>
      <c r="G34" s="64"/>
      <c r="H34" s="64"/>
      <c r="I34" s="64"/>
      <c r="J34" s="64"/>
      <c r="K34" s="64"/>
      <c r="L34" s="64"/>
      <c r="M34" s="64"/>
      <c r="N34" s="64"/>
      <c r="O34" s="64"/>
      <c r="P34" s="64"/>
    </row>
    <row r="35" spans="1:16" ht="15.75" customHeight="1">
      <c r="A35" s="64"/>
      <c r="B35" s="64"/>
      <c r="C35" s="64"/>
      <c r="D35" s="64"/>
      <c r="E35" s="64"/>
      <c r="F35" s="64"/>
      <c r="G35" s="64"/>
      <c r="H35" s="64"/>
      <c r="I35" s="64"/>
      <c r="J35" s="64"/>
      <c r="K35" s="64"/>
      <c r="L35" s="64"/>
      <c r="M35" s="64"/>
      <c r="N35" s="64"/>
      <c r="O35" s="64"/>
      <c r="P35" s="64"/>
    </row>
    <row r="36" spans="1:16" ht="15.75" customHeight="1">
      <c r="A36" s="64"/>
      <c r="B36" s="64"/>
      <c r="C36" s="64"/>
      <c r="D36" s="64"/>
      <c r="E36" s="64"/>
      <c r="F36" s="64"/>
      <c r="G36" s="64"/>
      <c r="H36" s="64"/>
      <c r="I36" s="64"/>
      <c r="J36" s="64"/>
      <c r="K36" s="64"/>
      <c r="L36" s="64"/>
      <c r="M36" s="64"/>
      <c r="N36" s="64"/>
      <c r="O36" s="64"/>
      <c r="P36" s="64"/>
    </row>
    <row r="37" spans="1:16" ht="15.75" customHeight="1">
      <c r="A37" s="64"/>
      <c r="B37" s="64"/>
      <c r="C37" s="64"/>
      <c r="D37" s="64"/>
      <c r="E37" s="64"/>
      <c r="F37" s="64"/>
      <c r="G37" s="64"/>
      <c r="H37" s="64"/>
      <c r="I37" s="64"/>
      <c r="J37" s="64"/>
      <c r="K37" s="64"/>
      <c r="L37" s="64"/>
      <c r="M37" s="64"/>
      <c r="N37" s="64"/>
      <c r="O37" s="64"/>
      <c r="P37" s="64"/>
    </row>
    <row r="38" spans="1:16" ht="15.75" customHeight="1">
      <c r="A38" s="64"/>
      <c r="B38" s="64"/>
      <c r="C38" s="64"/>
      <c r="D38" s="64"/>
      <c r="E38" s="64"/>
      <c r="F38" s="64"/>
      <c r="G38" s="64"/>
      <c r="H38" s="64"/>
      <c r="I38" s="64"/>
      <c r="J38" s="64"/>
      <c r="K38" s="64"/>
      <c r="L38" s="64"/>
      <c r="M38" s="64"/>
      <c r="N38" s="64"/>
      <c r="O38" s="64"/>
      <c r="P38" s="64"/>
    </row>
    <row r="39" spans="1:16" ht="15.75" customHeight="1">
      <c r="A39" s="64"/>
      <c r="B39" s="64"/>
      <c r="C39" s="64"/>
      <c r="D39" s="64"/>
      <c r="E39" s="64"/>
      <c r="F39" s="64"/>
      <c r="G39" s="64"/>
      <c r="H39" s="64"/>
      <c r="I39" s="64"/>
      <c r="J39" s="64"/>
      <c r="K39" s="64"/>
      <c r="L39" s="64"/>
      <c r="M39" s="64"/>
      <c r="N39" s="64"/>
      <c r="O39" s="64"/>
      <c r="P39" s="64"/>
    </row>
    <row r="40" spans="1:16" ht="15.75" customHeight="1">
      <c r="A40" s="64"/>
      <c r="B40" s="64"/>
      <c r="C40" s="64"/>
      <c r="D40" s="64"/>
      <c r="E40" s="64"/>
      <c r="F40" s="64"/>
      <c r="G40" s="64"/>
      <c r="H40" s="64"/>
      <c r="I40" s="64"/>
      <c r="J40" s="64"/>
      <c r="K40" s="64"/>
      <c r="L40" s="64"/>
      <c r="M40" s="64"/>
      <c r="N40" s="64"/>
      <c r="O40" s="64"/>
      <c r="P40" s="64"/>
    </row>
    <row r="41" spans="1:16" ht="15.75" customHeight="1">
      <c r="A41" s="64"/>
      <c r="B41" s="64"/>
      <c r="C41" s="64"/>
      <c r="D41" s="64"/>
      <c r="E41" s="64"/>
      <c r="F41" s="64"/>
      <c r="G41" s="64"/>
      <c r="H41" s="64"/>
      <c r="I41" s="64"/>
      <c r="J41" s="64"/>
      <c r="K41" s="64"/>
      <c r="L41" s="64"/>
      <c r="M41" s="64"/>
      <c r="N41" s="64"/>
      <c r="O41" s="64"/>
      <c r="P41" s="64"/>
    </row>
    <row r="42" spans="1:16" ht="15.75" customHeight="1">
      <c r="A42" s="64"/>
      <c r="B42" s="64"/>
      <c r="C42" s="64"/>
      <c r="D42" s="64"/>
      <c r="E42" s="64"/>
      <c r="F42" s="64"/>
      <c r="G42" s="64"/>
      <c r="H42" s="64"/>
      <c r="I42" s="64"/>
      <c r="J42" s="64"/>
      <c r="K42" s="64"/>
      <c r="L42" s="64"/>
      <c r="M42" s="64"/>
      <c r="N42" s="64"/>
      <c r="O42" s="64"/>
      <c r="P42" s="64"/>
    </row>
    <row r="43" spans="1:16" ht="15.75" customHeight="1">
      <c r="A43" s="64"/>
      <c r="B43" s="64"/>
      <c r="C43" s="64"/>
      <c r="D43" s="64"/>
      <c r="E43" s="64"/>
      <c r="F43" s="64"/>
      <c r="G43" s="64"/>
      <c r="H43" s="64"/>
      <c r="I43" s="64"/>
      <c r="J43" s="64"/>
      <c r="K43" s="64"/>
      <c r="L43" s="64"/>
      <c r="M43" s="64"/>
      <c r="N43" s="64"/>
      <c r="O43" s="64"/>
      <c r="P43" s="64"/>
    </row>
    <row r="44" spans="1:16" ht="15.75" customHeight="1">
      <c r="A44" s="64"/>
      <c r="B44" s="64"/>
      <c r="C44" s="64"/>
      <c r="D44" s="64"/>
      <c r="E44" s="64"/>
      <c r="F44" s="64"/>
      <c r="G44" s="64"/>
      <c r="H44" s="64"/>
      <c r="I44" s="64"/>
      <c r="J44" s="64"/>
      <c r="K44" s="64"/>
      <c r="L44" s="64"/>
      <c r="M44" s="64"/>
      <c r="N44" s="64"/>
      <c r="O44" s="64"/>
      <c r="P44" s="64"/>
    </row>
    <row r="45" spans="1:16" ht="15.75" customHeight="1">
      <c r="A45" s="1069" t="s">
        <v>76</v>
      </c>
      <c r="B45" s="1027"/>
      <c r="C45" s="1027"/>
      <c r="D45" s="1027"/>
      <c r="E45" s="1027"/>
      <c r="F45" s="1027"/>
      <c r="G45" s="1027"/>
      <c r="H45" s="1027"/>
      <c r="I45" s="1027"/>
      <c r="J45" s="1027"/>
      <c r="K45" s="1027"/>
      <c r="L45" s="1027"/>
      <c r="M45" s="1027"/>
      <c r="N45" s="1027"/>
      <c r="O45" s="1027"/>
      <c r="P45" s="1027"/>
    </row>
    <row r="46" spans="1:16" ht="15.75" customHeight="1">
      <c r="A46" s="60"/>
      <c r="B46" s="60"/>
      <c r="C46" s="1101" t="s">
        <v>77</v>
      </c>
      <c r="D46" s="1027"/>
      <c r="E46" s="1027"/>
      <c r="F46" s="1027"/>
      <c r="G46" s="1027"/>
      <c r="H46" s="1027"/>
      <c r="I46" s="1027"/>
      <c r="J46" s="1027"/>
      <c r="K46" s="1027"/>
      <c r="L46" s="1027"/>
      <c r="M46" s="1027"/>
      <c r="N46" s="1027"/>
      <c r="O46" s="1027"/>
      <c r="P46" s="1027"/>
    </row>
    <row r="47" spans="1:16" ht="15.75" customHeight="1">
      <c r="A47" s="60"/>
      <c r="B47" s="60"/>
      <c r="C47" s="1085" t="s">
        <v>78</v>
      </c>
      <c r="D47" s="1027"/>
      <c r="E47" s="1027"/>
      <c r="F47" s="1027"/>
      <c r="G47" s="1027"/>
      <c r="H47" s="1027"/>
      <c r="I47" s="1027"/>
      <c r="J47" s="1027"/>
      <c r="K47" s="1027"/>
      <c r="L47" s="1027"/>
      <c r="M47" s="1027"/>
      <c r="N47" s="1027"/>
      <c r="O47" s="1027"/>
      <c r="P47" s="1027"/>
    </row>
    <row r="48" spans="1:16" ht="15.75" customHeight="1">
      <c r="A48" s="60"/>
      <c r="B48" s="60"/>
      <c r="C48" s="1085" t="s">
        <v>79</v>
      </c>
      <c r="D48" s="1027"/>
      <c r="E48" s="1027"/>
      <c r="F48" s="1027"/>
      <c r="G48" s="1027"/>
      <c r="H48" s="1027"/>
      <c r="I48" s="1027"/>
      <c r="J48" s="1027"/>
      <c r="K48" s="1027"/>
      <c r="L48" s="1027"/>
      <c r="M48" s="1027"/>
      <c r="N48" s="1027"/>
      <c r="O48" s="1027"/>
      <c r="P48" s="1027"/>
    </row>
    <row r="49" spans="1:16" ht="15.75" customHeight="1">
      <c r="A49" s="60"/>
      <c r="B49" s="60"/>
      <c r="C49" s="1085" t="s">
        <v>80</v>
      </c>
      <c r="D49" s="1027"/>
      <c r="E49" s="1027"/>
      <c r="F49" s="1027"/>
      <c r="G49" s="1027"/>
      <c r="H49" s="1027"/>
      <c r="I49" s="1027"/>
      <c r="J49" s="1027"/>
      <c r="K49" s="1027"/>
      <c r="L49" s="1027"/>
      <c r="M49" s="1027"/>
      <c r="N49" s="1027"/>
      <c r="O49" s="1027"/>
      <c r="P49" s="1027"/>
    </row>
    <row r="50" spans="1:16" ht="15.75" customHeight="1">
      <c r="A50" s="63"/>
      <c r="B50" s="63"/>
      <c r="C50" s="63"/>
      <c r="D50" s="63"/>
      <c r="E50" s="63"/>
      <c r="F50" s="63"/>
      <c r="G50" s="63"/>
      <c r="H50" s="63"/>
      <c r="I50" s="63"/>
      <c r="J50" s="63"/>
      <c r="K50" s="63"/>
      <c r="L50" s="63"/>
      <c r="M50" s="63"/>
      <c r="N50" s="63"/>
      <c r="O50" s="63"/>
      <c r="P50" s="63"/>
    </row>
    <row r="51" spans="1:16" ht="15.75" customHeight="1">
      <c r="A51" s="60"/>
      <c r="B51" s="60"/>
      <c r="C51" s="60"/>
      <c r="D51" s="60"/>
      <c r="E51" s="60"/>
      <c r="F51" s="60"/>
      <c r="G51" s="60"/>
      <c r="H51" s="60"/>
      <c r="I51" s="60"/>
      <c r="J51" s="60"/>
      <c r="K51" s="60"/>
      <c r="L51" s="60"/>
      <c r="M51" s="60"/>
      <c r="N51" s="63"/>
      <c r="O51" s="63"/>
      <c r="P51" s="63"/>
    </row>
    <row r="52" spans="1:16" ht="15.75" customHeight="1">
      <c r="A52" s="1086"/>
      <c r="B52" s="1087"/>
      <c r="C52" s="1087"/>
      <c r="D52" s="1087"/>
      <c r="E52" s="1087"/>
      <c r="F52" s="1087"/>
      <c r="G52" s="1087"/>
      <c r="H52" s="1087"/>
      <c r="I52" s="1087"/>
      <c r="J52" s="1087"/>
      <c r="K52" s="1087"/>
      <c r="L52" s="1087"/>
      <c r="M52" s="1087"/>
      <c r="N52" s="1087"/>
      <c r="O52" s="1087"/>
      <c r="P52" s="1087"/>
    </row>
    <row r="53" spans="1:16" ht="15.75" customHeight="1">
      <c r="A53" s="1088" t="s">
        <v>81</v>
      </c>
      <c r="B53" s="1076"/>
      <c r="C53" s="1076"/>
      <c r="D53" s="1076"/>
      <c r="E53" s="1076"/>
      <c r="F53" s="1076"/>
      <c r="G53" s="1076"/>
      <c r="H53" s="1076"/>
      <c r="I53" s="1076"/>
      <c r="J53" s="1076"/>
      <c r="K53" s="1076"/>
      <c r="L53" s="1076"/>
      <c r="M53" s="1076"/>
      <c r="N53" s="1076"/>
      <c r="O53" s="1076"/>
      <c r="P53" s="1076"/>
    </row>
    <row r="54" spans="1:16" ht="15.75" customHeight="1">
      <c r="A54" s="1086"/>
      <c r="B54" s="1087"/>
      <c r="C54" s="1087"/>
      <c r="D54" s="1087"/>
      <c r="E54" s="1087"/>
      <c r="F54" s="1087"/>
      <c r="G54" s="1087"/>
      <c r="H54" s="1087"/>
      <c r="I54" s="1087"/>
      <c r="J54" s="1087"/>
      <c r="K54" s="1087"/>
      <c r="L54" s="1087"/>
      <c r="M54" s="1087"/>
      <c r="N54" s="1087"/>
      <c r="O54" s="1087"/>
      <c r="P54" s="1087"/>
    </row>
    <row r="55" spans="1:16" ht="15.75" customHeight="1">
      <c r="A55" s="1089" t="s">
        <v>82</v>
      </c>
      <c r="B55" s="1027"/>
      <c r="C55" s="1090" t="s">
        <v>83</v>
      </c>
      <c r="D55" s="1027"/>
      <c r="E55" s="1027"/>
      <c r="F55" s="60"/>
      <c r="G55" s="60"/>
      <c r="H55" s="1090" t="s">
        <v>84</v>
      </c>
      <c r="I55" s="1027"/>
      <c r="J55" s="1027"/>
      <c r="K55" s="65"/>
      <c r="L55" s="65"/>
      <c r="M55" s="65"/>
      <c r="N55" s="1090" t="s">
        <v>85</v>
      </c>
      <c r="O55" s="1027"/>
      <c r="P55" s="1027"/>
    </row>
    <row r="56" spans="1:16" ht="15.75" customHeight="1">
      <c r="A56" s="1086"/>
      <c r="B56" s="1087"/>
      <c r="C56" s="1087"/>
      <c r="D56" s="1087"/>
      <c r="E56" s="1087"/>
      <c r="F56" s="60"/>
      <c r="G56" s="60"/>
      <c r="H56" s="1086"/>
      <c r="I56" s="1087"/>
      <c r="J56" s="1087"/>
      <c r="K56" s="1087"/>
      <c r="L56" s="1087"/>
      <c r="M56" s="1087"/>
      <c r="N56" s="1087"/>
      <c r="O56" s="1087"/>
      <c r="P56" s="1087"/>
    </row>
    <row r="57" spans="1:16" ht="15.75" customHeight="1">
      <c r="A57" s="65" t="s">
        <v>86</v>
      </c>
      <c r="B57" s="60"/>
      <c r="C57" s="65"/>
      <c r="D57" s="60"/>
      <c r="E57" s="60"/>
      <c r="F57" s="60"/>
      <c r="G57" s="60"/>
      <c r="H57" s="1089" t="s">
        <v>87</v>
      </c>
      <c r="I57" s="1027"/>
      <c r="J57" s="1027"/>
      <c r="K57" s="65"/>
      <c r="L57" s="65"/>
      <c r="M57" s="65"/>
      <c r="N57" s="60"/>
      <c r="O57" s="60"/>
      <c r="P57" s="60"/>
    </row>
    <row r="58" spans="1:16" ht="15.75" customHeight="1">
      <c r="A58" s="1086"/>
      <c r="B58" s="1087"/>
      <c r="C58" s="1087"/>
      <c r="D58" s="1087"/>
      <c r="E58" s="1087"/>
      <c r="F58" s="60"/>
      <c r="G58" s="60"/>
      <c r="H58" s="1086"/>
      <c r="I58" s="1087"/>
      <c r="J58" s="1087"/>
      <c r="K58" s="1087"/>
      <c r="L58" s="1087"/>
      <c r="M58" s="1087"/>
      <c r="N58" s="1087"/>
      <c r="O58" s="1087"/>
      <c r="P58" s="1087"/>
    </row>
    <row r="59" spans="1:16" ht="15.75" customHeight="1">
      <c r="A59" s="65" t="s">
        <v>88</v>
      </c>
      <c r="B59" s="60"/>
      <c r="C59" s="60"/>
      <c r="D59" s="60"/>
      <c r="E59" s="60"/>
      <c r="F59" s="60"/>
      <c r="G59" s="60"/>
      <c r="H59" s="1089" t="s">
        <v>89</v>
      </c>
      <c r="I59" s="1027"/>
      <c r="J59" s="65"/>
      <c r="K59" s="65"/>
      <c r="L59" s="65"/>
      <c r="M59" s="65"/>
      <c r="N59" s="60"/>
      <c r="O59" s="60"/>
      <c r="P59" s="60"/>
    </row>
    <row r="60" spans="1:16" ht="15.75" customHeight="1">
      <c r="A60" s="1086"/>
      <c r="B60" s="1087"/>
      <c r="C60" s="1087"/>
      <c r="D60" s="1087"/>
      <c r="E60" s="1087"/>
      <c r="F60" s="60"/>
      <c r="G60" s="60"/>
      <c r="H60" s="1086"/>
      <c r="I60" s="1087"/>
      <c r="J60" s="1087"/>
      <c r="K60" s="1087"/>
      <c r="L60" s="1087"/>
      <c r="M60" s="1087"/>
      <c r="N60" s="1087"/>
      <c r="O60" s="1087"/>
      <c r="P60" s="1087"/>
    </row>
    <row r="61" spans="1:16" ht="15.75" customHeight="1">
      <c r="A61" s="65" t="s">
        <v>90</v>
      </c>
      <c r="B61" s="60"/>
      <c r="C61" s="60"/>
      <c r="D61" s="60"/>
      <c r="E61" s="60"/>
      <c r="F61" s="60"/>
      <c r="G61" s="60"/>
      <c r="H61" s="65" t="s">
        <v>91</v>
      </c>
      <c r="I61" s="65"/>
      <c r="J61" s="65"/>
      <c r="K61" s="65"/>
      <c r="L61" s="65"/>
      <c r="M61" s="65"/>
      <c r="N61" s="60"/>
      <c r="O61" s="60"/>
      <c r="P61" s="60"/>
    </row>
    <row r="62" spans="1:16" ht="15.75" customHeight="1">
      <c r="A62" s="1084" t="s">
        <v>7</v>
      </c>
      <c r="B62" s="1027"/>
      <c r="C62" s="1027"/>
      <c r="D62" s="1027"/>
      <c r="E62" s="1027"/>
      <c r="F62" s="1027"/>
      <c r="G62" s="1027"/>
      <c r="H62" s="1027"/>
      <c r="I62" s="1027"/>
      <c r="J62" s="1027"/>
      <c r="K62" s="1027"/>
      <c r="L62" s="1027"/>
      <c r="M62" s="1027"/>
      <c r="N62" s="1027"/>
      <c r="O62" s="1027"/>
      <c r="P62" s="1027"/>
    </row>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03">
    <mergeCell ref="A1:P1"/>
    <mergeCell ref="A2:P2"/>
    <mergeCell ref="A3:P3"/>
    <mergeCell ref="G5:K5"/>
    <mergeCell ref="L5:P5"/>
    <mergeCell ref="B6:C6"/>
    <mergeCell ref="E6:F6"/>
    <mergeCell ref="G8:H8"/>
    <mergeCell ref="I8:K8"/>
    <mergeCell ref="N8:P8"/>
    <mergeCell ref="G6:H6"/>
    <mergeCell ref="I6:K6"/>
    <mergeCell ref="B7:C7"/>
    <mergeCell ref="G7:H7"/>
    <mergeCell ref="I7:K7"/>
    <mergeCell ref="L7:M7"/>
    <mergeCell ref="B8:C8"/>
    <mergeCell ref="L8:M8"/>
    <mergeCell ref="L6:M6"/>
    <mergeCell ref="N6:P6"/>
    <mergeCell ref="N7:P7"/>
    <mergeCell ref="E10:F10"/>
    <mergeCell ref="E11:F11"/>
    <mergeCell ref="G11:H11"/>
    <mergeCell ref="I11:K11"/>
    <mergeCell ref="L11:M11"/>
    <mergeCell ref="N11:P11"/>
    <mergeCell ref="A23:P23"/>
    <mergeCell ref="A25:P25"/>
    <mergeCell ref="A26:P26"/>
    <mergeCell ref="G12:H12"/>
    <mergeCell ref="I12:K12"/>
    <mergeCell ref="L12:M12"/>
    <mergeCell ref="N12:P12"/>
    <mergeCell ref="B13:C13"/>
    <mergeCell ref="N13:P13"/>
    <mergeCell ref="E13:F13"/>
    <mergeCell ref="G13:H13"/>
    <mergeCell ref="B14:C14"/>
    <mergeCell ref="E14:F14"/>
    <mergeCell ref="G14:H14"/>
    <mergeCell ref="E15:F15"/>
    <mergeCell ref="G15:H15"/>
    <mergeCell ref="N15:P15"/>
    <mergeCell ref="L16:P16"/>
    <mergeCell ref="A27:P27"/>
    <mergeCell ref="A28:P28"/>
    <mergeCell ref="A29:P29"/>
    <mergeCell ref="A30:P30"/>
    <mergeCell ref="A31:P31"/>
    <mergeCell ref="A32:P32"/>
    <mergeCell ref="A33:P33"/>
    <mergeCell ref="A45:P45"/>
    <mergeCell ref="C46:P46"/>
    <mergeCell ref="C47:P47"/>
    <mergeCell ref="C48:P48"/>
    <mergeCell ref="C55:E55"/>
    <mergeCell ref="A56:E56"/>
    <mergeCell ref="A58:E58"/>
    <mergeCell ref="A60:E60"/>
    <mergeCell ref="H55:J55"/>
    <mergeCell ref="H57:J57"/>
    <mergeCell ref="H58:P58"/>
    <mergeCell ref="H59:I59"/>
    <mergeCell ref="H60:P60"/>
    <mergeCell ref="A62:P62"/>
    <mergeCell ref="C49:P49"/>
    <mergeCell ref="A52:P52"/>
    <mergeCell ref="A53:P53"/>
    <mergeCell ref="A54:P54"/>
    <mergeCell ref="A55:B55"/>
    <mergeCell ref="N55:P55"/>
    <mergeCell ref="H56:P56"/>
    <mergeCell ref="E7:F7"/>
    <mergeCell ref="E8:F8"/>
    <mergeCell ref="E9:F9"/>
    <mergeCell ref="G9:H9"/>
    <mergeCell ref="I9:K9"/>
    <mergeCell ref="L9:M9"/>
    <mergeCell ref="N9:P9"/>
    <mergeCell ref="B9:C9"/>
    <mergeCell ref="B10:C10"/>
    <mergeCell ref="G10:H10"/>
    <mergeCell ref="I10:K10"/>
    <mergeCell ref="L10:M10"/>
    <mergeCell ref="N10:P10"/>
    <mergeCell ref="B11:C11"/>
    <mergeCell ref="B12:C12"/>
    <mergeCell ref="E12:F12"/>
    <mergeCell ref="A17:P17"/>
    <mergeCell ref="A19:P19"/>
    <mergeCell ref="A21:J21"/>
    <mergeCell ref="A22:P22"/>
    <mergeCell ref="I13:K13"/>
    <mergeCell ref="L13:M13"/>
    <mergeCell ref="I14:K14"/>
    <mergeCell ref="L14:M14"/>
    <mergeCell ref="N14:P14"/>
    <mergeCell ref="I15:K15"/>
    <mergeCell ref="L15:M15"/>
    <mergeCell ref="B15:C15"/>
    <mergeCell ref="B16:C16"/>
    <mergeCell ref="G16:K16"/>
  </mergeCell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L997"/>
  <sheetViews>
    <sheetView tabSelected="1" workbookViewId="0"/>
  </sheetViews>
  <sheetFormatPr defaultColWidth="14.42578125" defaultRowHeight="15" customHeight="1"/>
  <cols>
    <col min="1" max="1" width="3.5703125" customWidth="1"/>
    <col min="2" max="2" width="33.7109375" customWidth="1"/>
    <col min="3" max="3" width="64.85546875" customWidth="1"/>
    <col min="4"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36.75">
      <c r="A1" s="66"/>
      <c r="B1" s="67" t="s">
        <v>92</v>
      </c>
      <c r="C1" s="68" t="s">
        <v>93</v>
      </c>
      <c r="D1" s="69" t="s">
        <v>94</v>
      </c>
      <c r="E1" s="70" t="s">
        <v>95</v>
      </c>
      <c r="F1" s="71" t="s">
        <v>96</v>
      </c>
      <c r="G1" s="72" t="s">
        <v>97</v>
      </c>
      <c r="H1" s="72" t="s">
        <v>98</v>
      </c>
      <c r="I1" s="73" t="s">
        <v>99</v>
      </c>
      <c r="J1" s="74" t="s">
        <v>100</v>
      </c>
      <c r="K1" s="75" t="s">
        <v>101</v>
      </c>
      <c r="L1" s="72" t="s">
        <v>102</v>
      </c>
    </row>
    <row r="2" spans="1:12" ht="23.25">
      <c r="A2" s="66"/>
      <c r="B2" s="1128" t="s">
        <v>103</v>
      </c>
      <c r="C2" s="1129"/>
      <c r="D2" s="1129"/>
      <c r="E2" s="1129"/>
      <c r="F2" s="1129"/>
      <c r="G2" s="1129"/>
      <c r="H2" s="1129"/>
      <c r="I2" s="1129"/>
      <c r="J2" s="1129"/>
      <c r="K2" s="1129"/>
      <c r="L2" s="1130"/>
    </row>
    <row r="3" spans="1:12" ht="15.75">
      <c r="A3" s="43">
        <v>1</v>
      </c>
      <c r="B3" s="76" t="s">
        <v>104</v>
      </c>
      <c r="C3" s="77" t="s">
        <v>105</v>
      </c>
      <c r="D3" s="78" t="s">
        <v>106</v>
      </c>
      <c r="E3" s="79"/>
      <c r="F3" s="80" t="s">
        <v>107</v>
      </c>
      <c r="G3" s="81" t="s">
        <v>108</v>
      </c>
      <c r="H3" s="76" t="s">
        <v>109</v>
      </c>
      <c r="I3" s="82">
        <v>7000</v>
      </c>
      <c r="J3" s="83"/>
      <c r="K3" s="84">
        <f>J3/240</f>
        <v>0</v>
      </c>
      <c r="L3" s="85">
        <f>K3*I3</f>
        <v>0</v>
      </c>
    </row>
    <row r="4" spans="1:12" ht="30">
      <c r="A4" s="43"/>
      <c r="B4" s="86"/>
      <c r="C4" s="87" t="s">
        <v>110</v>
      </c>
      <c r="D4" s="87"/>
      <c r="E4" s="88"/>
      <c r="F4" s="89"/>
      <c r="G4" s="90"/>
      <c r="H4" s="91"/>
      <c r="I4" s="92"/>
      <c r="J4" s="93"/>
      <c r="K4" s="94"/>
      <c r="L4" s="95"/>
    </row>
    <row r="5" spans="1:12" ht="15.75">
      <c r="A5" s="43"/>
      <c r="B5" s="96"/>
      <c r="C5" s="97" t="s">
        <v>111</v>
      </c>
      <c r="D5" s="97"/>
      <c r="E5" s="88"/>
      <c r="F5" s="98"/>
      <c r="G5" s="90"/>
      <c r="H5" s="91"/>
      <c r="I5" s="99"/>
      <c r="J5" s="100"/>
      <c r="K5" s="94"/>
      <c r="L5" s="95"/>
    </row>
    <row r="6" spans="1:12" ht="15.75">
      <c r="A6" s="43">
        <v>2</v>
      </c>
      <c r="B6" s="76" t="s">
        <v>112</v>
      </c>
      <c r="C6" s="77" t="s">
        <v>113</v>
      </c>
      <c r="D6" s="101" t="s">
        <v>114</v>
      </c>
      <c r="E6" s="79"/>
      <c r="F6" s="102" t="s">
        <v>115</v>
      </c>
      <c r="G6" s="81" t="s">
        <v>116</v>
      </c>
      <c r="H6" s="76" t="s">
        <v>117</v>
      </c>
      <c r="I6" s="103">
        <v>46000</v>
      </c>
      <c r="J6" s="104"/>
      <c r="K6" s="84">
        <f>J6/120</f>
        <v>0</v>
      </c>
      <c r="L6" s="85">
        <f>K6*I6</f>
        <v>0</v>
      </c>
    </row>
    <row r="7" spans="1:12" ht="30">
      <c r="A7" s="43"/>
      <c r="B7" s="91"/>
      <c r="C7" s="87" t="s">
        <v>118</v>
      </c>
      <c r="D7" s="87"/>
      <c r="E7" s="88"/>
      <c r="F7" s="89"/>
      <c r="G7" s="90"/>
      <c r="H7" s="91"/>
      <c r="I7" s="99"/>
      <c r="J7" s="93"/>
      <c r="K7" s="94"/>
      <c r="L7" s="95"/>
    </row>
    <row r="8" spans="1:12" ht="15.75">
      <c r="A8" s="43"/>
      <c r="B8" s="105"/>
      <c r="C8" s="106" t="s">
        <v>111</v>
      </c>
      <c r="D8" s="107"/>
      <c r="E8" s="108"/>
      <c r="F8" s="98"/>
      <c r="G8" s="109"/>
      <c r="H8" s="110"/>
      <c r="I8" s="111"/>
      <c r="J8" s="100"/>
      <c r="K8" s="112"/>
      <c r="L8" s="113"/>
    </row>
    <row r="9" spans="1:12" ht="15.75">
      <c r="A9" s="43">
        <v>3</v>
      </c>
      <c r="B9" s="76" t="s">
        <v>119</v>
      </c>
      <c r="C9" s="77" t="s">
        <v>120</v>
      </c>
      <c r="D9" s="114" t="s">
        <v>121</v>
      </c>
      <c r="E9" s="79"/>
      <c r="F9" s="102" t="s">
        <v>122</v>
      </c>
      <c r="G9" s="81" t="s">
        <v>123</v>
      </c>
      <c r="H9" s="76" t="s">
        <v>117</v>
      </c>
      <c r="I9" s="103">
        <v>10000</v>
      </c>
      <c r="J9" s="104"/>
      <c r="K9" s="84">
        <f>J9/144</f>
        <v>0</v>
      </c>
      <c r="L9" s="85">
        <f>K9*I9</f>
        <v>0</v>
      </c>
    </row>
    <row r="10" spans="1:12" ht="30">
      <c r="A10" s="43"/>
      <c r="B10" s="91"/>
      <c r="C10" s="87" t="s">
        <v>124</v>
      </c>
      <c r="D10" s="87"/>
      <c r="E10" s="88"/>
      <c r="F10" s="89"/>
      <c r="G10" s="90"/>
      <c r="H10" s="91"/>
      <c r="I10" s="99"/>
      <c r="J10" s="93"/>
      <c r="K10" s="94"/>
      <c r="L10" s="95"/>
    </row>
    <row r="11" spans="1:12" ht="15.75">
      <c r="A11" s="43"/>
      <c r="B11" s="105"/>
      <c r="C11" s="106" t="s">
        <v>111</v>
      </c>
      <c r="D11" s="107"/>
      <c r="E11" s="108"/>
      <c r="F11" s="98"/>
      <c r="G11" s="109"/>
      <c r="H11" s="110"/>
      <c r="I11" s="111"/>
      <c r="J11" s="100"/>
      <c r="K11" s="112"/>
      <c r="L11" s="113"/>
    </row>
    <row r="12" spans="1:12" ht="27" customHeight="1">
      <c r="A12" s="43"/>
      <c r="B12" s="1131" t="s">
        <v>125</v>
      </c>
      <c r="C12" s="1065"/>
      <c r="D12" s="1065"/>
      <c r="E12" s="1065"/>
      <c r="F12" s="1065"/>
      <c r="G12" s="1066"/>
      <c r="H12" s="115"/>
      <c r="I12" s="116"/>
      <c r="J12" s="117"/>
      <c r="K12" s="117"/>
      <c r="L12" s="117"/>
    </row>
    <row r="13" spans="1:12" ht="23.25">
      <c r="A13" s="43"/>
      <c r="B13" s="1132" t="s">
        <v>126</v>
      </c>
      <c r="C13" s="1036"/>
      <c r="D13" s="1036"/>
      <c r="E13" s="1036"/>
      <c r="F13" s="1036"/>
      <c r="G13" s="1036"/>
      <c r="H13" s="1036"/>
      <c r="I13" s="1036"/>
      <c r="J13" s="1133">
        <f>SUM(L3:L11)</f>
        <v>0</v>
      </c>
      <c r="K13" s="1036"/>
      <c r="L13" s="1037"/>
    </row>
    <row r="14" spans="1:12" ht="18.75">
      <c r="A14" s="43"/>
      <c r="B14" s="118"/>
      <c r="C14" s="118"/>
      <c r="D14" s="118"/>
      <c r="E14" s="119"/>
      <c r="F14" s="119"/>
      <c r="G14" s="119"/>
      <c r="H14" s="119"/>
    </row>
    <row r="15" spans="1:12" ht="18.75">
      <c r="A15" s="43"/>
      <c r="B15" s="1134" t="s">
        <v>127</v>
      </c>
      <c r="C15" s="1027"/>
      <c r="D15" s="1027"/>
      <c r="E15" s="1135" t="s">
        <v>128</v>
      </c>
      <c r="F15" s="1027"/>
      <c r="G15" s="1027"/>
      <c r="H15" s="1027"/>
    </row>
    <row r="16" spans="1:12" ht="18.75">
      <c r="A16" s="43"/>
      <c r="B16" s="118"/>
      <c r="C16" s="118"/>
      <c r="D16" s="118"/>
      <c r="E16" s="1126" t="s">
        <v>78</v>
      </c>
      <c r="F16" s="1027"/>
      <c r="G16" s="1027"/>
      <c r="H16" s="120"/>
    </row>
    <row r="17" spans="1:12" ht="18.75">
      <c r="A17" s="43"/>
      <c r="B17" s="118"/>
      <c r="C17" s="118"/>
      <c r="D17" s="118"/>
      <c r="E17" s="1126" t="s">
        <v>79</v>
      </c>
      <c r="F17" s="1027"/>
      <c r="G17" s="1027"/>
      <c r="H17" s="120"/>
    </row>
    <row r="18" spans="1:12" ht="15.75" customHeight="1">
      <c r="A18" s="43"/>
      <c r="B18" s="118"/>
      <c r="C18" s="118"/>
      <c r="D18" s="118"/>
      <c r="E18" s="1126" t="s">
        <v>80</v>
      </c>
      <c r="F18" s="1027"/>
      <c r="G18" s="120"/>
      <c r="H18" s="120"/>
    </row>
    <row r="19" spans="1:12" ht="15.75" customHeight="1">
      <c r="A19" s="43"/>
      <c r="B19" s="62" t="s">
        <v>61</v>
      </c>
      <c r="C19" s="62"/>
      <c r="D19" s="60"/>
      <c r="E19" s="60"/>
      <c r="F19" s="60"/>
      <c r="G19" s="60"/>
      <c r="H19" s="60"/>
    </row>
    <row r="20" spans="1:12" ht="15.75" customHeight="1">
      <c r="B20" s="1068" t="s">
        <v>129</v>
      </c>
      <c r="C20" s="1027"/>
      <c r="D20" s="1027"/>
      <c r="E20" s="1027"/>
      <c r="F20" s="1027"/>
      <c r="G20" s="1027"/>
      <c r="H20" s="1027"/>
      <c r="I20" s="1027"/>
      <c r="J20" s="1027"/>
      <c r="K20" s="1027"/>
      <c r="L20" s="1027"/>
    </row>
    <row r="21" spans="1:12" ht="15.75" customHeight="1">
      <c r="B21" s="60"/>
      <c r="C21" s="60"/>
      <c r="D21" s="60"/>
      <c r="E21" s="60"/>
      <c r="F21" s="60"/>
      <c r="G21" s="60"/>
      <c r="H21" s="60"/>
    </row>
    <row r="22" spans="1:12" ht="15.75" customHeight="1">
      <c r="B22" s="1127" t="s">
        <v>130</v>
      </c>
      <c r="C22" s="1027"/>
      <c r="D22" s="1027"/>
      <c r="E22" s="1027"/>
      <c r="F22" s="1027"/>
      <c r="G22" s="1027"/>
      <c r="H22" s="1027"/>
      <c r="I22" s="1027"/>
      <c r="J22" s="1027"/>
      <c r="K22" s="1027"/>
      <c r="L22" s="1027"/>
    </row>
    <row r="23" spans="1:12" ht="15.75" customHeight="1">
      <c r="B23" s="121"/>
      <c r="C23" s="121"/>
      <c r="D23" s="121"/>
      <c r="E23" s="121"/>
      <c r="F23" s="121"/>
      <c r="G23" s="121"/>
      <c r="H23" s="121"/>
    </row>
    <row r="24" spans="1:12" ht="15.75" customHeight="1">
      <c r="B24" s="1125" t="s">
        <v>131</v>
      </c>
      <c r="C24" s="1032"/>
      <c r="D24" s="1032"/>
      <c r="E24" s="1032"/>
      <c r="F24" s="1032"/>
      <c r="G24" s="1032"/>
      <c r="H24" s="1032"/>
      <c r="I24" s="1032"/>
      <c r="J24" s="1032"/>
      <c r="K24" s="1032"/>
      <c r="L24" s="1032"/>
    </row>
    <row r="25" spans="1:12" ht="15.75" customHeight="1">
      <c r="B25" s="60"/>
      <c r="C25" s="60"/>
      <c r="D25" s="60"/>
      <c r="E25" s="60"/>
      <c r="F25" s="60"/>
      <c r="G25" s="60"/>
      <c r="H25" s="60"/>
    </row>
    <row r="26" spans="1:12" ht="15.75" customHeight="1">
      <c r="B26" s="122" t="s">
        <v>132</v>
      </c>
      <c r="C26" s="1086"/>
      <c r="D26" s="1087"/>
      <c r="E26" s="1087"/>
      <c r="F26" s="1087"/>
      <c r="G26" s="1087"/>
      <c r="H26" s="1087"/>
      <c r="I26" s="1087"/>
      <c r="J26" s="1087"/>
      <c r="K26" s="1087"/>
      <c r="L26" s="1087"/>
    </row>
    <row r="27" spans="1:12" ht="15.75" customHeight="1">
      <c r="B27" s="123"/>
      <c r="C27" s="124" t="s">
        <v>81</v>
      </c>
      <c r="D27" s="125"/>
      <c r="E27" s="125"/>
      <c r="F27" s="125"/>
      <c r="G27" s="126" t="s">
        <v>91</v>
      </c>
      <c r="H27" s="125"/>
    </row>
    <row r="28" spans="1:12" ht="15.75" customHeight="1">
      <c r="B28" s="127"/>
      <c r="C28" s="127"/>
      <c r="D28" s="127"/>
      <c r="E28" s="127"/>
      <c r="F28" s="127"/>
      <c r="G28" s="127"/>
      <c r="H28" s="127"/>
    </row>
    <row r="29" spans="1:12" ht="15.75" customHeight="1">
      <c r="B29" s="1086"/>
      <c r="C29" s="1087"/>
      <c r="D29" s="1087"/>
      <c r="E29" s="1087"/>
      <c r="F29" s="1087"/>
      <c r="G29" s="1087"/>
      <c r="H29" s="1087"/>
      <c r="I29" s="1087"/>
      <c r="J29" s="1087"/>
      <c r="K29" s="1087"/>
      <c r="L29" s="1087"/>
    </row>
    <row r="30" spans="1:12" ht="15.75" customHeight="1">
      <c r="B30" s="128" t="s">
        <v>82</v>
      </c>
      <c r="C30" s="129"/>
      <c r="D30" s="128" t="s">
        <v>83</v>
      </c>
      <c r="E30" s="129"/>
      <c r="F30" s="128" t="s">
        <v>84</v>
      </c>
      <c r="G30" s="123"/>
      <c r="H30" s="128" t="s">
        <v>85</v>
      </c>
    </row>
    <row r="31" spans="1:12" ht="15.75" customHeight="1">
      <c r="B31" s="129"/>
      <c r="C31" s="129"/>
      <c r="D31" s="129"/>
      <c r="E31" s="129"/>
      <c r="F31" s="129"/>
      <c r="G31" s="129"/>
      <c r="H31" s="129"/>
    </row>
    <row r="32" spans="1:12" ht="15.75" customHeight="1">
      <c r="B32" s="130"/>
      <c r="C32" s="129"/>
      <c r="D32" s="131"/>
      <c r="E32" s="132"/>
      <c r="F32" s="1086"/>
      <c r="G32" s="1087"/>
      <c r="H32" s="1087"/>
      <c r="I32" s="1087"/>
      <c r="J32" s="1087"/>
      <c r="K32" s="1087"/>
      <c r="L32" s="1087"/>
    </row>
    <row r="33" spans="1:12" ht="15.75" customHeight="1">
      <c r="B33" s="126" t="s">
        <v>86</v>
      </c>
      <c r="C33" s="129"/>
      <c r="D33" s="128" t="s">
        <v>87</v>
      </c>
      <c r="E33" s="128"/>
      <c r="F33" s="133"/>
      <c r="G33" s="124" t="s">
        <v>89</v>
      </c>
      <c r="H33" s="133"/>
    </row>
    <row r="34" spans="1:12" ht="15.75" customHeight="1">
      <c r="B34" s="127"/>
      <c r="C34" s="127"/>
      <c r="D34" s="127"/>
      <c r="E34" s="127"/>
      <c r="F34" s="127"/>
      <c r="G34" s="127"/>
      <c r="H34" s="127"/>
    </row>
    <row r="35" spans="1:12" ht="15.75" customHeight="1">
      <c r="B35" s="1086"/>
      <c r="C35" s="1087"/>
      <c r="D35" s="123"/>
      <c r="E35" s="1086"/>
      <c r="F35" s="1087"/>
      <c r="G35" s="1087"/>
      <c r="H35" s="1087"/>
      <c r="I35" s="1087"/>
      <c r="J35" s="1087"/>
      <c r="K35" s="1087"/>
      <c r="L35" s="1087"/>
    </row>
    <row r="36" spans="1:12" ht="15.75" customHeight="1">
      <c r="B36" s="1122" t="s">
        <v>88</v>
      </c>
      <c r="C36" s="1076"/>
      <c r="D36" s="123"/>
      <c r="E36" s="1123" t="s">
        <v>90</v>
      </c>
      <c r="F36" s="1027"/>
      <c r="G36" s="1027"/>
      <c r="H36" s="1027"/>
    </row>
    <row r="37" spans="1:12" ht="15.75" customHeight="1">
      <c r="B37" s="129"/>
      <c r="C37" s="129"/>
      <c r="D37" s="129"/>
      <c r="E37" s="129"/>
      <c r="F37" s="129"/>
      <c r="G37" s="129"/>
      <c r="H37" s="129"/>
    </row>
    <row r="38" spans="1:12" ht="15.75" customHeight="1">
      <c r="B38" s="1099" t="s">
        <v>67</v>
      </c>
      <c r="C38" s="1027"/>
      <c r="D38" s="1027"/>
      <c r="E38" s="1027"/>
      <c r="F38" s="1027"/>
      <c r="G38" s="1027"/>
      <c r="H38" s="1027"/>
      <c r="I38" s="1027"/>
      <c r="J38" s="1027"/>
      <c r="K38" s="1027"/>
      <c r="L38" s="1027"/>
    </row>
    <row r="39" spans="1:12" ht="15.75" customHeight="1">
      <c r="A39" s="1099" t="s">
        <v>68</v>
      </c>
      <c r="B39" s="1027"/>
      <c r="C39" s="1027"/>
      <c r="D39" s="1027"/>
      <c r="E39" s="1027"/>
      <c r="F39" s="1027"/>
      <c r="G39" s="1027"/>
      <c r="H39" s="1027"/>
      <c r="I39" s="1027"/>
      <c r="J39" s="1027"/>
      <c r="K39" s="1027"/>
      <c r="L39" s="1027"/>
    </row>
    <row r="40" spans="1:12" ht="15.75" customHeight="1">
      <c r="A40" s="1099" t="s">
        <v>69</v>
      </c>
      <c r="B40" s="1027"/>
      <c r="C40" s="1027"/>
      <c r="D40" s="1027"/>
      <c r="E40" s="1027"/>
      <c r="F40" s="1027"/>
      <c r="G40" s="1027"/>
      <c r="H40" s="1027"/>
      <c r="I40" s="1027"/>
      <c r="J40" s="1027"/>
      <c r="K40" s="1027"/>
      <c r="L40" s="1027"/>
    </row>
    <row r="41" spans="1:12" ht="15.75" customHeight="1">
      <c r="A41" s="1099" t="s">
        <v>70</v>
      </c>
      <c r="B41" s="1027"/>
      <c r="C41" s="1027"/>
      <c r="D41" s="1027"/>
      <c r="E41" s="1027"/>
      <c r="F41" s="1027"/>
      <c r="G41" s="1027"/>
      <c r="H41" s="1027"/>
      <c r="I41" s="1027"/>
      <c r="J41" s="1027"/>
      <c r="K41" s="1027"/>
      <c r="L41" s="1027"/>
    </row>
    <row r="42" spans="1:12" ht="15.75" customHeight="1">
      <c r="A42" s="1100" t="s">
        <v>71</v>
      </c>
      <c r="B42" s="1027"/>
      <c r="C42" s="1027"/>
      <c r="D42" s="1027"/>
      <c r="E42" s="1027"/>
      <c r="F42" s="1027"/>
      <c r="G42" s="1027"/>
      <c r="H42" s="1027"/>
      <c r="I42" s="1027"/>
      <c r="J42" s="1027"/>
      <c r="K42" s="1027"/>
      <c r="L42" s="1027"/>
    </row>
    <row r="43" spans="1:12" ht="15.75" customHeight="1">
      <c r="A43" s="1100" t="s">
        <v>72</v>
      </c>
      <c r="B43" s="1027"/>
      <c r="C43" s="1027"/>
      <c r="D43" s="1027"/>
      <c r="E43" s="1027"/>
      <c r="F43" s="1027"/>
      <c r="G43" s="1027"/>
      <c r="H43" s="1027"/>
      <c r="I43" s="1027"/>
      <c r="J43" s="1027"/>
      <c r="K43" s="1027"/>
      <c r="L43" s="1027"/>
    </row>
    <row r="44" spans="1:12" ht="15.75" customHeight="1">
      <c r="A44" s="1099" t="s">
        <v>73</v>
      </c>
      <c r="B44" s="1027"/>
      <c r="C44" s="1027"/>
      <c r="D44" s="1027"/>
      <c r="E44" s="1027"/>
      <c r="F44" s="1027"/>
      <c r="G44" s="1027"/>
      <c r="H44" s="1027"/>
      <c r="I44" s="1027"/>
      <c r="J44" s="1027"/>
      <c r="K44" s="1027"/>
      <c r="L44" s="1027"/>
    </row>
    <row r="45" spans="1:12" ht="15.75" customHeight="1">
      <c r="A45" s="1099" t="s">
        <v>74</v>
      </c>
      <c r="B45" s="1027"/>
      <c r="C45" s="1027"/>
      <c r="D45" s="1027"/>
      <c r="E45" s="1027"/>
      <c r="F45" s="1027"/>
      <c r="G45" s="1027"/>
      <c r="H45" s="1027"/>
      <c r="I45" s="1027"/>
      <c r="J45" s="1027"/>
      <c r="K45" s="1027"/>
      <c r="L45" s="1027"/>
    </row>
    <row r="46" spans="1:12" ht="15.75" customHeight="1">
      <c r="A46" s="1100" t="s">
        <v>75</v>
      </c>
      <c r="B46" s="1027"/>
      <c r="C46" s="1027"/>
      <c r="D46" s="1027"/>
      <c r="E46" s="1027"/>
      <c r="F46" s="1027"/>
      <c r="G46" s="1027"/>
      <c r="H46" s="1027"/>
      <c r="I46" s="1027"/>
      <c r="J46" s="1027"/>
      <c r="K46" s="1027"/>
      <c r="L46" s="1027"/>
    </row>
    <row r="47" spans="1:12" ht="15.75" customHeight="1">
      <c r="A47" s="1124" t="s">
        <v>7</v>
      </c>
      <c r="B47" s="1027"/>
      <c r="C47" s="1027"/>
      <c r="D47" s="1027"/>
      <c r="E47" s="1027"/>
      <c r="F47" s="1027"/>
      <c r="G47" s="1027"/>
      <c r="H47" s="1027"/>
      <c r="I47" s="1027"/>
      <c r="J47" s="1027"/>
      <c r="K47" s="1027"/>
      <c r="L47" s="1027"/>
    </row>
    <row r="48" spans="1:12" ht="15.75" customHeight="1"/>
    <row r="49" spans="3:12" ht="15.75" customHeight="1"/>
    <row r="50" spans="3:12" ht="15.75" customHeight="1">
      <c r="C50" s="1121"/>
      <c r="D50" s="1027"/>
      <c r="E50" s="1027"/>
      <c r="F50" s="1027"/>
      <c r="G50" s="1027"/>
      <c r="H50" s="1027"/>
      <c r="I50" s="1027"/>
      <c r="J50" s="1027"/>
      <c r="K50" s="1027"/>
      <c r="L50" s="1027"/>
    </row>
    <row r="51" spans="3:12" ht="15.75" customHeight="1"/>
    <row r="52" spans="3:12" ht="15.75" customHeight="1"/>
    <row r="53" spans="3:12" ht="15.75" customHeight="1"/>
    <row r="54" spans="3:12" ht="15.75" customHeight="1"/>
    <row r="55" spans="3:12" ht="15.75" customHeight="1"/>
    <row r="56" spans="3:12" ht="15.75" customHeight="1"/>
    <row r="57" spans="3:12" ht="15.75" customHeight="1"/>
    <row r="58" spans="3:12" ht="15.75" customHeight="1"/>
    <row r="59" spans="3:12" ht="15.75" customHeight="1"/>
    <row r="60" spans="3:12" ht="15.75" customHeight="1"/>
    <row r="61" spans="3:12" ht="15.75" customHeight="1"/>
    <row r="62" spans="3:12" ht="15.75" customHeight="1"/>
    <row r="63" spans="3:12" ht="15.75" customHeight="1"/>
    <row r="64" spans="3: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30">
    <mergeCell ref="B2:L2"/>
    <mergeCell ref="B12:G12"/>
    <mergeCell ref="B13:I13"/>
    <mergeCell ref="J13:L13"/>
    <mergeCell ref="B15:D15"/>
    <mergeCell ref="E15:H15"/>
    <mergeCell ref="E16:G16"/>
    <mergeCell ref="E17:G17"/>
    <mergeCell ref="E18:F18"/>
    <mergeCell ref="B20:L20"/>
    <mergeCell ref="B22:L22"/>
    <mergeCell ref="B24:L24"/>
    <mergeCell ref="C26:L26"/>
    <mergeCell ref="B29:L29"/>
    <mergeCell ref="F32:L32"/>
    <mergeCell ref="B35:C35"/>
    <mergeCell ref="E35:L35"/>
    <mergeCell ref="B36:C36"/>
    <mergeCell ref="E36:H36"/>
    <mergeCell ref="B38:L38"/>
    <mergeCell ref="A39:L39"/>
    <mergeCell ref="A47:L47"/>
    <mergeCell ref="C50:L50"/>
    <mergeCell ref="A40:L40"/>
    <mergeCell ref="A41:L41"/>
    <mergeCell ref="A42:L42"/>
    <mergeCell ref="A43:L43"/>
    <mergeCell ref="A44:L44"/>
    <mergeCell ref="A45:L45"/>
    <mergeCell ref="A46:L46"/>
  </mergeCells>
  <printOptions horizontalCentered="1" gridLines="1"/>
  <pageMargins left="0.25" right="0.25"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outlinePr summaryBelow="0" summaryRight="0"/>
  </sheetPr>
  <dimension ref="A1:L1013"/>
  <sheetViews>
    <sheetView topLeftCell="A43" workbookViewId="0">
      <selection activeCell="C35" sqref="C35"/>
    </sheetView>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36.75">
      <c r="A1" s="134"/>
      <c r="B1" s="135" t="s">
        <v>92</v>
      </c>
      <c r="C1" s="136" t="s">
        <v>93</v>
      </c>
      <c r="D1" s="137" t="s">
        <v>94</v>
      </c>
      <c r="E1" s="138" t="s">
        <v>95</v>
      </c>
      <c r="F1" s="139" t="s">
        <v>96</v>
      </c>
      <c r="G1" s="140" t="s">
        <v>97</v>
      </c>
      <c r="H1" s="140" t="s">
        <v>98</v>
      </c>
      <c r="I1" s="141" t="s">
        <v>99</v>
      </c>
      <c r="J1" s="142" t="s">
        <v>100</v>
      </c>
      <c r="K1" s="143" t="s">
        <v>101</v>
      </c>
      <c r="L1" s="144" t="s">
        <v>102</v>
      </c>
    </row>
    <row r="2" spans="1:12" ht="23.25">
      <c r="A2" s="43"/>
      <c r="B2" s="1137" t="s">
        <v>133</v>
      </c>
      <c r="C2" s="1036"/>
      <c r="D2" s="1036"/>
      <c r="E2" s="1036"/>
      <c r="F2" s="1036"/>
      <c r="G2" s="1036"/>
      <c r="H2" s="1036"/>
      <c r="I2" s="1036"/>
      <c r="J2" s="1036"/>
      <c r="K2" s="1036"/>
      <c r="L2" s="1037"/>
    </row>
    <row r="3" spans="1:12">
      <c r="A3" s="43">
        <v>1</v>
      </c>
      <c r="B3" s="145" t="s">
        <v>134</v>
      </c>
      <c r="C3" s="146" t="s">
        <v>135</v>
      </c>
      <c r="D3" s="147" t="s">
        <v>136</v>
      </c>
      <c r="E3" s="148"/>
      <c r="F3" s="149" t="s">
        <v>137</v>
      </c>
      <c r="G3" s="150" t="s">
        <v>138</v>
      </c>
      <c r="H3" s="151" t="s">
        <v>139</v>
      </c>
      <c r="I3" s="152">
        <v>10</v>
      </c>
      <c r="J3" s="153"/>
      <c r="K3" s="154">
        <f t="shared" ref="K3:K5" si="0">J3/125</f>
        <v>0</v>
      </c>
      <c r="L3" s="155">
        <f t="shared" ref="L3:L7" si="1">I3*J3</f>
        <v>0</v>
      </c>
    </row>
    <row r="4" spans="1:12">
      <c r="A4" s="43">
        <v>2</v>
      </c>
      <c r="B4" s="156" t="s">
        <v>140</v>
      </c>
      <c r="C4" s="157" t="s">
        <v>141</v>
      </c>
      <c r="D4" s="158" t="s">
        <v>136</v>
      </c>
      <c r="E4" s="159"/>
      <c r="F4" s="160" t="s">
        <v>142</v>
      </c>
      <c r="G4" s="161" t="s">
        <v>143</v>
      </c>
      <c r="H4" s="162" t="s">
        <v>139</v>
      </c>
      <c r="I4" s="163">
        <v>10</v>
      </c>
      <c r="J4" s="164"/>
      <c r="K4" s="165">
        <f t="shared" si="0"/>
        <v>0</v>
      </c>
      <c r="L4" s="166">
        <f t="shared" si="1"/>
        <v>0</v>
      </c>
    </row>
    <row r="5" spans="1:12">
      <c r="A5" s="167">
        <v>3</v>
      </c>
      <c r="B5" s="168" t="s">
        <v>144</v>
      </c>
      <c r="C5" s="169" t="s">
        <v>145</v>
      </c>
      <c r="D5" s="158" t="s">
        <v>136</v>
      </c>
      <c r="E5" s="159"/>
      <c r="F5" s="170" t="s">
        <v>146</v>
      </c>
      <c r="G5" s="171" t="s">
        <v>147</v>
      </c>
      <c r="H5" s="162" t="s">
        <v>139</v>
      </c>
      <c r="I5" s="163">
        <v>10</v>
      </c>
      <c r="J5" s="164"/>
      <c r="K5" s="165">
        <f t="shared" si="0"/>
        <v>0</v>
      </c>
      <c r="L5" s="166">
        <f t="shared" si="1"/>
        <v>0</v>
      </c>
    </row>
    <row r="6" spans="1:12">
      <c r="A6" s="167">
        <v>4</v>
      </c>
      <c r="B6" s="172" t="s">
        <v>148</v>
      </c>
      <c r="C6" s="173" t="s">
        <v>149</v>
      </c>
      <c r="D6" s="174" t="s">
        <v>150</v>
      </c>
      <c r="E6" s="79"/>
      <c r="F6" s="160" t="s">
        <v>151</v>
      </c>
      <c r="G6" s="175" t="s">
        <v>152</v>
      </c>
      <c r="H6" s="176" t="s">
        <v>139</v>
      </c>
      <c r="I6" s="177">
        <v>145</v>
      </c>
      <c r="J6" s="164"/>
      <c r="K6" s="178">
        <f>J6/95</f>
        <v>0</v>
      </c>
      <c r="L6" s="179">
        <f t="shared" si="1"/>
        <v>0</v>
      </c>
    </row>
    <row r="7" spans="1:12">
      <c r="A7" s="180">
        <v>5</v>
      </c>
      <c r="B7" s="181" t="s">
        <v>153</v>
      </c>
      <c r="C7" s="182" t="s">
        <v>154</v>
      </c>
      <c r="D7" s="174" t="s">
        <v>155</v>
      </c>
      <c r="E7" s="183"/>
      <c r="F7" s="184" t="s">
        <v>156</v>
      </c>
      <c r="G7" s="185"/>
      <c r="H7" s="186"/>
      <c r="I7" s="187">
        <v>55</v>
      </c>
      <c r="J7" s="188"/>
      <c r="K7" s="189">
        <f>J7/65</f>
        <v>0</v>
      </c>
      <c r="L7" s="190">
        <f t="shared" si="1"/>
        <v>0</v>
      </c>
    </row>
    <row r="8" spans="1:12" ht="24" customHeight="1">
      <c r="A8" s="180">
        <v>6</v>
      </c>
      <c r="B8" s="145" t="s">
        <v>157</v>
      </c>
      <c r="C8" s="378" t="s">
        <v>158</v>
      </c>
      <c r="D8" s="196" t="s">
        <v>159</v>
      </c>
      <c r="E8" s="998"/>
      <c r="F8" s="999" t="s">
        <v>160</v>
      </c>
      <c r="G8" s="263" t="s">
        <v>161</v>
      </c>
      <c r="H8" s="176" t="s">
        <v>139</v>
      </c>
      <c r="I8" s="195">
        <v>26</v>
      </c>
      <c r="J8" s="153"/>
      <c r="K8" s="165"/>
      <c r="L8" s="166">
        <f>J8*I8</f>
        <v>0</v>
      </c>
    </row>
    <row r="9" spans="1:12">
      <c r="A9" s="180">
        <v>7</v>
      </c>
      <c r="B9" s="172" t="s">
        <v>162</v>
      </c>
      <c r="C9" s="173" t="s">
        <v>163</v>
      </c>
      <c r="D9" s="196" t="s">
        <v>164</v>
      </c>
      <c r="E9" s="193"/>
      <c r="F9" s="197" t="s">
        <v>165</v>
      </c>
      <c r="G9" s="175" t="s">
        <v>166</v>
      </c>
      <c r="H9" s="176" t="s">
        <v>139</v>
      </c>
      <c r="I9" s="177">
        <v>75</v>
      </c>
      <c r="J9" s="198"/>
      <c r="K9" s="178">
        <f>J9/152</f>
        <v>0</v>
      </c>
      <c r="L9" s="179">
        <f>I9*J9</f>
        <v>0</v>
      </c>
    </row>
    <row r="10" spans="1:12">
      <c r="A10" s="199"/>
      <c r="B10" s="200"/>
      <c r="C10" s="201" t="s">
        <v>167</v>
      </c>
      <c r="D10" s="147"/>
      <c r="E10" s="148"/>
      <c r="F10" s="160" t="s">
        <v>168</v>
      </c>
      <c r="G10" s="150"/>
      <c r="H10" s="151"/>
      <c r="I10" s="202"/>
      <c r="J10" s="203"/>
      <c r="K10" s="154"/>
      <c r="L10" s="204"/>
    </row>
    <row r="11" spans="1:12">
      <c r="A11" s="180">
        <v>8</v>
      </c>
      <c r="B11" s="205" t="s">
        <v>169</v>
      </c>
      <c r="C11" s="206" t="s">
        <v>170</v>
      </c>
      <c r="D11" s="207" t="s">
        <v>171</v>
      </c>
      <c r="E11" s="208"/>
      <c r="F11" s="209" t="s">
        <v>172</v>
      </c>
      <c r="G11" s="210" t="s">
        <v>173</v>
      </c>
      <c r="H11" s="211" t="s">
        <v>139</v>
      </c>
      <c r="I11" s="212">
        <v>75</v>
      </c>
      <c r="J11" s="198"/>
      <c r="K11" s="213">
        <f>J11/200</f>
        <v>0</v>
      </c>
      <c r="L11" s="214">
        <f t="shared" ref="L11:L12" si="2">(I11*K11)</f>
        <v>0</v>
      </c>
    </row>
    <row r="12" spans="1:12">
      <c r="A12" s="180">
        <v>9</v>
      </c>
      <c r="B12" s="205"/>
      <c r="C12" s="206" t="s">
        <v>174</v>
      </c>
      <c r="D12" s="207" t="s">
        <v>175</v>
      </c>
      <c r="E12" s="208"/>
      <c r="F12" s="209" t="s">
        <v>176</v>
      </c>
      <c r="G12" s="210" t="s">
        <v>177</v>
      </c>
      <c r="H12" s="211" t="s">
        <v>139</v>
      </c>
      <c r="I12" s="215">
        <v>234</v>
      </c>
      <c r="J12" s="203"/>
      <c r="K12" s="213">
        <f>J12/36</f>
        <v>0</v>
      </c>
      <c r="L12" s="214">
        <f t="shared" si="2"/>
        <v>0</v>
      </c>
    </row>
    <row r="13" spans="1:12">
      <c r="A13" s="199"/>
      <c r="B13" s="200"/>
      <c r="C13" s="146"/>
      <c r="D13" s="147"/>
      <c r="E13" s="148"/>
      <c r="F13" s="160"/>
      <c r="G13" s="150" t="s">
        <v>178</v>
      </c>
      <c r="H13" s="151"/>
      <c r="I13" s="202"/>
      <c r="J13" s="216"/>
      <c r="K13" s="154"/>
      <c r="L13" s="204"/>
    </row>
    <row r="14" spans="1:12">
      <c r="A14" s="180">
        <v>10</v>
      </c>
      <c r="B14" s="205" t="s">
        <v>179</v>
      </c>
      <c r="C14" s="206" t="s">
        <v>180</v>
      </c>
      <c r="D14" s="207" t="s">
        <v>181</v>
      </c>
      <c r="E14" s="208"/>
      <c r="F14" s="209" t="s">
        <v>182</v>
      </c>
      <c r="G14" s="210" t="s">
        <v>183</v>
      </c>
      <c r="H14" s="211" t="s">
        <v>139</v>
      </c>
      <c r="I14" s="215">
        <v>6</v>
      </c>
      <c r="J14" s="217"/>
      <c r="K14" s="213">
        <f>J14/96</f>
        <v>0</v>
      </c>
      <c r="L14" s="214">
        <f>(I14*K14)</f>
        <v>0</v>
      </c>
    </row>
    <row r="15" spans="1:12">
      <c r="A15" s="199"/>
      <c r="B15" s="218"/>
      <c r="C15" s="219" t="s">
        <v>184</v>
      </c>
      <c r="D15" s="220"/>
      <c r="E15" s="148"/>
      <c r="F15" s="160"/>
      <c r="G15" s="150"/>
      <c r="H15" s="151"/>
      <c r="I15" s="202"/>
      <c r="J15" s="164"/>
      <c r="K15" s="154"/>
      <c r="L15" s="204"/>
    </row>
    <row r="16" spans="1:12" ht="36">
      <c r="A16" s="180">
        <v>11</v>
      </c>
      <c r="B16" s="156" t="s">
        <v>185</v>
      </c>
      <c r="C16" s="221" t="s">
        <v>186</v>
      </c>
      <c r="D16" s="222" t="s">
        <v>187</v>
      </c>
      <c r="E16" s="159"/>
      <c r="F16" s="223" t="s">
        <v>188</v>
      </c>
      <c r="G16" s="194" t="s">
        <v>161</v>
      </c>
      <c r="H16" s="211" t="s">
        <v>139</v>
      </c>
      <c r="I16" s="215">
        <v>25</v>
      </c>
      <c r="J16" s="217"/>
      <c r="K16" s="213"/>
      <c r="L16" s="214">
        <f>(I16*K16)</f>
        <v>0</v>
      </c>
    </row>
    <row r="17" spans="1:12">
      <c r="A17" s="180">
        <v>12</v>
      </c>
      <c r="B17" s="172" t="s">
        <v>189</v>
      </c>
      <c r="C17" s="224" t="s">
        <v>190</v>
      </c>
      <c r="D17" s="196" t="s">
        <v>191</v>
      </c>
      <c r="E17" s="193"/>
      <c r="F17" s="225" t="s">
        <v>192</v>
      </c>
      <c r="G17" s="175" t="s">
        <v>193</v>
      </c>
      <c r="H17" s="176" t="s">
        <v>139</v>
      </c>
      <c r="I17" s="226">
        <v>91</v>
      </c>
      <c r="J17" s="227"/>
      <c r="K17" s="178">
        <f>J17/152</f>
        <v>0</v>
      </c>
      <c r="L17" s="179" t="s">
        <v>194</v>
      </c>
    </row>
    <row r="18" spans="1:12">
      <c r="A18" s="199"/>
      <c r="B18" s="200"/>
      <c r="C18" s="228" t="s">
        <v>195</v>
      </c>
      <c r="D18" s="147"/>
      <c r="E18" s="148"/>
      <c r="F18" s="160"/>
      <c r="G18" s="150"/>
      <c r="H18" s="151"/>
      <c r="I18" s="202"/>
      <c r="J18" s="164"/>
      <c r="K18" s="154"/>
      <c r="L18" s="204"/>
    </row>
    <row r="19" spans="1:12">
      <c r="A19" s="180">
        <v>13</v>
      </c>
      <c r="B19" s="172" t="s">
        <v>196</v>
      </c>
      <c r="C19" s="173" t="s">
        <v>197</v>
      </c>
      <c r="D19" s="196" t="s">
        <v>187</v>
      </c>
      <c r="E19" s="193"/>
      <c r="F19" s="225" t="s">
        <v>198</v>
      </c>
      <c r="G19" s="175" t="s">
        <v>193</v>
      </c>
      <c r="H19" s="176" t="s">
        <v>139</v>
      </c>
      <c r="I19" s="177">
        <v>180</v>
      </c>
      <c r="J19" s="227"/>
      <c r="K19" s="178">
        <f>J19/60</f>
        <v>0</v>
      </c>
      <c r="L19" s="229">
        <f>I19*J19</f>
        <v>0</v>
      </c>
    </row>
    <row r="20" spans="1:12">
      <c r="A20" s="199"/>
      <c r="B20" s="200"/>
      <c r="C20" s="201" t="s">
        <v>199</v>
      </c>
      <c r="D20" s="147"/>
      <c r="E20" s="148"/>
      <c r="F20" s="160"/>
      <c r="G20" s="150"/>
      <c r="H20" s="151"/>
      <c r="I20" s="202"/>
      <c r="J20" s="164"/>
      <c r="K20" s="154"/>
      <c r="L20" s="155"/>
    </row>
    <row r="21" spans="1:12">
      <c r="A21" s="180">
        <v>14</v>
      </c>
      <c r="B21" s="205" t="s">
        <v>200</v>
      </c>
      <c r="C21" s="230" t="s">
        <v>201</v>
      </c>
      <c r="D21" s="207" t="s">
        <v>202</v>
      </c>
      <c r="E21" s="208"/>
      <c r="F21" s="209" t="s">
        <v>203</v>
      </c>
      <c r="G21" s="210" t="s">
        <v>204</v>
      </c>
      <c r="H21" s="176" t="s">
        <v>139</v>
      </c>
      <c r="I21" s="215">
        <v>64</v>
      </c>
      <c r="J21" s="231"/>
      <c r="K21" s="213"/>
      <c r="L21" s="214"/>
    </row>
    <row r="22" spans="1:12">
      <c r="A22" s="199"/>
      <c r="B22" s="205"/>
      <c r="C22" s="232"/>
      <c r="D22" s="207"/>
      <c r="E22" s="208"/>
      <c r="F22" s="209"/>
      <c r="G22" s="210"/>
      <c r="H22" s="211"/>
      <c r="I22" s="212"/>
      <c r="J22" s="231"/>
      <c r="K22" s="213"/>
      <c r="L22" s="214"/>
    </row>
    <row r="23" spans="1:12">
      <c r="A23" s="180">
        <v>15</v>
      </c>
      <c r="B23" s="233" t="s">
        <v>205</v>
      </c>
      <c r="C23" s="234" t="s">
        <v>206</v>
      </c>
      <c r="D23" s="158" t="s">
        <v>207</v>
      </c>
      <c r="E23" s="159"/>
      <c r="F23" s="149" t="s">
        <v>208</v>
      </c>
      <c r="G23" s="161" t="s">
        <v>209</v>
      </c>
      <c r="H23" s="162" t="s">
        <v>139</v>
      </c>
      <c r="I23" s="163">
        <v>113</v>
      </c>
      <c r="J23" s="153"/>
      <c r="K23" s="165">
        <f>J23/120</f>
        <v>0</v>
      </c>
      <c r="L23" s="235">
        <f>J23*I23</f>
        <v>0</v>
      </c>
    </row>
    <row r="24" spans="1:12" ht="15.75" customHeight="1">
      <c r="A24" s="180">
        <v>16</v>
      </c>
      <c r="B24" s="205" t="s">
        <v>210</v>
      </c>
      <c r="C24" s="206" t="s">
        <v>211</v>
      </c>
      <c r="D24" s="207" t="s">
        <v>212</v>
      </c>
      <c r="E24" s="208"/>
      <c r="F24" s="209" t="s">
        <v>213</v>
      </c>
      <c r="G24" s="210" t="s">
        <v>214</v>
      </c>
      <c r="H24" s="211" t="s">
        <v>139</v>
      </c>
      <c r="I24" s="212">
        <v>20</v>
      </c>
      <c r="J24" s="231"/>
      <c r="K24" s="213">
        <f>J24/18</f>
        <v>0</v>
      </c>
      <c r="L24" s="214">
        <f t="shared" ref="L24:L26" si="3">I24*J24</f>
        <v>0</v>
      </c>
    </row>
    <row r="25" spans="1:12" ht="15.75" customHeight="1">
      <c r="A25" s="180">
        <v>17</v>
      </c>
      <c r="B25" s="200"/>
      <c r="C25" s="146" t="s">
        <v>215</v>
      </c>
      <c r="D25" s="147" t="s">
        <v>212</v>
      </c>
      <c r="E25" s="148"/>
      <c r="F25" s="160" t="s">
        <v>216</v>
      </c>
      <c r="G25" s="150" t="s">
        <v>217</v>
      </c>
      <c r="H25" s="151"/>
      <c r="I25" s="152">
        <v>66</v>
      </c>
      <c r="J25" s="164"/>
      <c r="K25" s="236" t="s">
        <v>218</v>
      </c>
      <c r="L25" s="204">
        <f t="shared" si="3"/>
        <v>0</v>
      </c>
    </row>
    <row r="26" spans="1:12" ht="15.75" customHeight="1">
      <c r="A26" s="180">
        <v>18</v>
      </c>
      <c r="B26" s="200" t="s">
        <v>219</v>
      </c>
      <c r="C26" s="201" t="s">
        <v>220</v>
      </c>
      <c r="D26" s="147" t="s">
        <v>221</v>
      </c>
      <c r="E26" s="148"/>
      <c r="F26" s="184" t="s">
        <v>222</v>
      </c>
      <c r="G26" s="150" t="s">
        <v>223</v>
      </c>
      <c r="H26" s="151" t="s">
        <v>139</v>
      </c>
      <c r="I26" s="152">
        <v>5</v>
      </c>
      <c r="J26" s="164"/>
      <c r="K26" s="154">
        <f>J26/48</f>
        <v>0</v>
      </c>
      <c r="L26" s="155">
        <f t="shared" si="3"/>
        <v>0</v>
      </c>
    </row>
    <row r="27" spans="1:12" ht="36">
      <c r="A27" s="180">
        <v>19</v>
      </c>
      <c r="B27" s="237" t="s">
        <v>224</v>
      </c>
      <c r="C27" s="1000" t="s">
        <v>225</v>
      </c>
      <c r="D27" s="273" t="s">
        <v>187</v>
      </c>
      <c r="E27" s="1001"/>
      <c r="F27" s="999" t="s">
        <v>226</v>
      </c>
      <c r="G27" s="194" t="s">
        <v>227</v>
      </c>
      <c r="H27" s="240" t="s">
        <v>139</v>
      </c>
      <c r="I27" s="195">
        <v>35</v>
      </c>
      <c r="J27" s="153"/>
      <c r="K27" s="165"/>
      <c r="L27" s="166">
        <f>J27*I27</f>
        <v>0</v>
      </c>
    </row>
    <row r="28" spans="1:12" ht="15.75" customHeight="1">
      <c r="A28" s="180">
        <v>20</v>
      </c>
      <c r="B28" s="241" t="s">
        <v>228</v>
      </c>
      <c r="C28" s="206" t="s">
        <v>229</v>
      </c>
      <c r="D28" s="207" t="s">
        <v>230</v>
      </c>
      <c r="E28" s="193"/>
      <c r="F28" s="197" t="s">
        <v>231</v>
      </c>
      <c r="G28" s="210" t="s">
        <v>183</v>
      </c>
      <c r="H28" s="211" t="s">
        <v>139</v>
      </c>
      <c r="I28" s="212">
        <v>10</v>
      </c>
      <c r="J28" s="231"/>
      <c r="K28" s="213">
        <f>J28/48</f>
        <v>0</v>
      </c>
      <c r="L28" s="214">
        <f>(I28*J28)</f>
        <v>0</v>
      </c>
    </row>
    <row r="29" spans="1:12" ht="15.75" customHeight="1">
      <c r="A29" s="199"/>
      <c r="B29" s="205"/>
      <c r="C29" s="242" t="s">
        <v>232</v>
      </c>
      <c r="D29" s="207"/>
      <c r="E29" s="208"/>
      <c r="F29" s="209"/>
      <c r="G29" s="210"/>
      <c r="H29" s="211"/>
      <c r="I29" s="212"/>
      <c r="J29" s="231"/>
      <c r="K29" s="213"/>
      <c r="L29" s="214"/>
    </row>
    <row r="30" spans="1:12" ht="15.75" customHeight="1">
      <c r="A30" s="199"/>
      <c r="B30" s="241"/>
      <c r="C30" s="243"/>
      <c r="D30" s="244"/>
      <c r="E30" s="245"/>
      <c r="F30" s="197"/>
      <c r="G30" s="246"/>
      <c r="H30" s="247"/>
      <c r="I30" s="248"/>
      <c r="J30" s="217"/>
      <c r="K30" s="249"/>
      <c r="L30" s="250"/>
    </row>
    <row r="31" spans="1:12" ht="15.75" customHeight="1">
      <c r="A31" s="180">
        <v>21</v>
      </c>
      <c r="B31" s="172" t="s">
        <v>233</v>
      </c>
      <c r="C31" s="251" t="s">
        <v>234</v>
      </c>
      <c r="D31" s="196" t="s">
        <v>235</v>
      </c>
      <c r="E31" s="193"/>
      <c r="F31" s="225" t="s">
        <v>236</v>
      </c>
      <c r="G31" s="175" t="s">
        <v>183</v>
      </c>
      <c r="H31" s="176" t="s">
        <v>139</v>
      </c>
      <c r="I31" s="226">
        <v>15</v>
      </c>
      <c r="J31" s="227"/>
      <c r="K31" s="178">
        <f>J31/36</f>
        <v>0</v>
      </c>
      <c r="L31" s="179">
        <f>(I31*J31)</f>
        <v>0</v>
      </c>
    </row>
    <row r="32" spans="1:12" ht="15.75" customHeight="1">
      <c r="A32" s="199"/>
      <c r="B32" s="200"/>
      <c r="C32" s="201" t="s">
        <v>237</v>
      </c>
      <c r="D32" s="147"/>
      <c r="E32" s="148"/>
      <c r="F32" s="160"/>
      <c r="G32" s="150"/>
      <c r="H32" s="151"/>
      <c r="I32" s="202"/>
      <c r="J32" s="164"/>
      <c r="K32" s="154"/>
      <c r="L32" s="204"/>
    </row>
    <row r="33" spans="1:12" ht="15.75" customHeight="1">
      <c r="A33" s="180">
        <v>22</v>
      </c>
      <c r="B33" s="172" t="s">
        <v>238</v>
      </c>
      <c r="C33" s="252" t="s">
        <v>239</v>
      </c>
      <c r="D33" s="196" t="s">
        <v>240</v>
      </c>
      <c r="E33" s="193"/>
      <c r="F33" s="225" t="s">
        <v>241</v>
      </c>
      <c r="G33" s="175" t="s">
        <v>183</v>
      </c>
      <c r="H33" s="176" t="s">
        <v>139</v>
      </c>
      <c r="I33" s="226">
        <v>10</v>
      </c>
      <c r="J33" s="227"/>
      <c r="K33" s="178">
        <f>J33/50</f>
        <v>0</v>
      </c>
      <c r="L33" s="179">
        <f>(I33*J33)</f>
        <v>0</v>
      </c>
    </row>
    <row r="34" spans="1:12" ht="15.75" customHeight="1">
      <c r="A34" s="199"/>
      <c r="B34" s="200"/>
      <c r="C34" s="201" t="s">
        <v>242</v>
      </c>
      <c r="D34" s="147"/>
      <c r="E34" s="148"/>
      <c r="F34" s="160"/>
      <c r="G34" s="150"/>
      <c r="H34" s="151"/>
      <c r="I34" s="202"/>
      <c r="J34" s="164"/>
      <c r="K34" s="154"/>
      <c r="L34" s="204"/>
    </row>
    <row r="35" spans="1:12" ht="15.75" customHeight="1">
      <c r="A35" s="180">
        <v>23</v>
      </c>
      <c r="B35" s="205" t="s">
        <v>243</v>
      </c>
      <c r="C35" s="230" t="s">
        <v>244</v>
      </c>
      <c r="D35" s="207" t="s">
        <v>245</v>
      </c>
      <c r="E35" s="193"/>
      <c r="F35" s="225" t="s">
        <v>246</v>
      </c>
      <c r="G35" s="210" t="s">
        <v>247</v>
      </c>
      <c r="H35" s="211" t="s">
        <v>248</v>
      </c>
      <c r="I35" s="215">
        <v>24</v>
      </c>
      <c r="J35" s="231"/>
      <c r="K35" s="213">
        <f>J35/5</f>
        <v>0</v>
      </c>
      <c r="L35" s="214">
        <f>I35*J35</f>
        <v>0</v>
      </c>
    </row>
    <row r="36" spans="1:12" ht="15.75" customHeight="1">
      <c r="A36" s="199"/>
      <c r="B36" s="205"/>
      <c r="C36" s="230" t="s">
        <v>249</v>
      </c>
      <c r="D36" s="207" t="s">
        <v>250</v>
      </c>
      <c r="E36" s="148"/>
      <c r="F36" s="160" t="s">
        <v>251</v>
      </c>
      <c r="G36" s="210" t="s">
        <v>178</v>
      </c>
      <c r="H36" s="211"/>
      <c r="I36" s="212">
        <v>10</v>
      </c>
      <c r="J36" s="231"/>
      <c r="K36" s="213" t="s">
        <v>218</v>
      </c>
      <c r="L36" s="214"/>
    </row>
    <row r="37" spans="1:12" ht="24.75">
      <c r="A37" s="180">
        <v>24</v>
      </c>
      <c r="B37" s="233" t="s">
        <v>252</v>
      </c>
      <c r="C37" s="253" t="s">
        <v>253</v>
      </c>
      <c r="D37" s="254" t="s">
        <v>254</v>
      </c>
      <c r="E37" s="255"/>
      <c r="F37" s="149" t="s">
        <v>255</v>
      </c>
      <c r="G37" s="161" t="s">
        <v>256</v>
      </c>
      <c r="H37" s="162" t="s">
        <v>139</v>
      </c>
      <c r="I37" s="163">
        <v>40</v>
      </c>
      <c r="J37" s="153"/>
      <c r="K37" s="165">
        <f>J37/138</f>
        <v>0</v>
      </c>
      <c r="L37" s="235">
        <f>I37*J37</f>
        <v>0</v>
      </c>
    </row>
    <row r="38" spans="1:12" ht="15.75" customHeight="1">
      <c r="A38" s="180">
        <v>25</v>
      </c>
      <c r="B38" s="205" t="s">
        <v>257</v>
      </c>
      <c r="C38" s="230" t="s">
        <v>258</v>
      </c>
      <c r="D38" s="207" t="s">
        <v>259</v>
      </c>
      <c r="E38" s="208" t="s">
        <v>155</v>
      </c>
      <c r="F38" s="209" t="s">
        <v>241</v>
      </c>
      <c r="G38" s="210" t="s">
        <v>260</v>
      </c>
      <c r="H38" s="211" t="s">
        <v>139</v>
      </c>
      <c r="I38" s="212">
        <v>10</v>
      </c>
      <c r="J38" s="231"/>
      <c r="K38" s="213">
        <f>J38/56</f>
        <v>0</v>
      </c>
      <c r="L38" s="256">
        <f>J38*I38</f>
        <v>0</v>
      </c>
    </row>
    <row r="39" spans="1:12" ht="15.75" customHeight="1">
      <c r="A39" s="199"/>
      <c r="B39" s="205"/>
      <c r="C39" s="242" t="s">
        <v>261</v>
      </c>
      <c r="D39" s="207"/>
      <c r="E39" s="208"/>
      <c r="F39" s="209"/>
      <c r="G39" s="210" t="s">
        <v>178</v>
      </c>
      <c r="H39" s="211"/>
      <c r="I39" s="212"/>
      <c r="J39" s="231"/>
      <c r="K39" s="257"/>
      <c r="L39" s="258"/>
    </row>
    <row r="40" spans="1:12" ht="15.75" customHeight="1">
      <c r="A40" s="180">
        <v>26</v>
      </c>
      <c r="B40" s="172" t="s">
        <v>262</v>
      </c>
      <c r="C40" s="173" t="s">
        <v>263</v>
      </c>
      <c r="D40" s="196" t="s">
        <v>136</v>
      </c>
      <c r="E40" s="193"/>
      <c r="F40" s="225" t="s">
        <v>264</v>
      </c>
      <c r="G40" s="175" t="s">
        <v>265</v>
      </c>
      <c r="H40" s="176" t="s">
        <v>139</v>
      </c>
      <c r="I40" s="177">
        <v>78</v>
      </c>
      <c r="J40" s="227"/>
      <c r="K40" s="259">
        <f>J40/100</f>
        <v>0</v>
      </c>
      <c r="L40" s="179">
        <f>J40*I40</f>
        <v>0</v>
      </c>
    </row>
    <row r="41" spans="1:12" ht="15.75" customHeight="1">
      <c r="A41" s="199"/>
      <c r="B41" s="200"/>
      <c r="C41" s="228"/>
      <c r="D41" s="147"/>
      <c r="E41" s="148"/>
      <c r="F41" s="160"/>
      <c r="G41" s="150" t="s">
        <v>266</v>
      </c>
      <c r="H41" s="151"/>
      <c r="I41" s="202"/>
      <c r="J41" s="164"/>
      <c r="K41" s="260" t="s">
        <v>267</v>
      </c>
      <c r="L41" s="204"/>
    </row>
    <row r="42" spans="1:12" ht="15.75" customHeight="1">
      <c r="A42" s="180">
        <v>27</v>
      </c>
      <c r="B42" s="172" t="s">
        <v>268</v>
      </c>
      <c r="C42" s="252" t="s">
        <v>269</v>
      </c>
      <c r="D42" s="196" t="s">
        <v>270</v>
      </c>
      <c r="E42" s="193"/>
      <c r="F42" s="225" t="s">
        <v>271</v>
      </c>
      <c r="G42" s="175" t="s">
        <v>260</v>
      </c>
      <c r="H42" s="176" t="s">
        <v>139</v>
      </c>
      <c r="I42" s="226">
        <v>10</v>
      </c>
      <c r="J42" s="227"/>
      <c r="K42" s="178">
        <f>J42/60</f>
        <v>0</v>
      </c>
      <c r="L42" s="179">
        <f>(I42*J42)</f>
        <v>0</v>
      </c>
    </row>
    <row r="43" spans="1:12" ht="15.75" customHeight="1">
      <c r="A43" s="199"/>
      <c r="B43" s="200"/>
      <c r="C43" s="201" t="s">
        <v>272</v>
      </c>
      <c r="D43" s="147"/>
      <c r="E43" s="148"/>
      <c r="F43" s="160"/>
      <c r="G43" s="150" t="s">
        <v>178</v>
      </c>
      <c r="H43" s="151"/>
      <c r="I43" s="202"/>
      <c r="J43" s="164"/>
      <c r="K43" s="154"/>
      <c r="L43" s="204"/>
    </row>
    <row r="44" spans="1:12" ht="15.75" customHeight="1">
      <c r="A44" s="180">
        <v>28</v>
      </c>
      <c r="B44" s="172" t="s">
        <v>273</v>
      </c>
      <c r="C44" s="224" t="s">
        <v>274</v>
      </c>
      <c r="D44" s="196" t="s">
        <v>187</v>
      </c>
      <c r="E44" s="193"/>
      <c r="F44" s="209" t="s">
        <v>275</v>
      </c>
      <c r="G44" s="210" t="s">
        <v>276</v>
      </c>
      <c r="H44" s="211" t="s">
        <v>277</v>
      </c>
      <c r="I44" s="215">
        <v>15</v>
      </c>
      <c r="J44" s="231"/>
      <c r="K44" s="261">
        <f>J44/5</f>
        <v>0</v>
      </c>
      <c r="L44" s="214">
        <f t="shared" ref="L44:L45" si="4">I44*J44</f>
        <v>0</v>
      </c>
    </row>
    <row r="45" spans="1:12" ht="15.75" customHeight="1">
      <c r="A45" s="180">
        <v>29</v>
      </c>
      <c r="B45" s="233" t="s">
        <v>278</v>
      </c>
      <c r="C45" s="262" t="s">
        <v>279</v>
      </c>
      <c r="D45" s="254" t="s">
        <v>280</v>
      </c>
      <c r="E45" s="255"/>
      <c r="F45" s="149" t="s">
        <v>281</v>
      </c>
      <c r="G45" s="263" t="s">
        <v>282</v>
      </c>
      <c r="H45" s="162" t="s">
        <v>283</v>
      </c>
      <c r="I45" s="163">
        <v>122</v>
      </c>
      <c r="J45" s="153"/>
      <c r="K45" s="264">
        <f>J45/12</f>
        <v>0</v>
      </c>
      <c r="L45" s="235">
        <f t="shared" si="4"/>
        <v>0</v>
      </c>
    </row>
    <row r="46" spans="1:12" ht="15.75" customHeight="1">
      <c r="A46" s="180">
        <v>30</v>
      </c>
      <c r="B46" s="205" t="s">
        <v>284</v>
      </c>
      <c r="C46" s="230" t="s">
        <v>285</v>
      </c>
      <c r="D46" s="207" t="s">
        <v>286</v>
      </c>
      <c r="E46" s="208"/>
      <c r="F46" s="209" t="s">
        <v>287</v>
      </c>
      <c r="G46" s="210" t="s">
        <v>288</v>
      </c>
      <c r="H46" s="211" t="s">
        <v>139</v>
      </c>
      <c r="I46" s="215">
        <v>10</v>
      </c>
      <c r="J46" s="231"/>
      <c r="K46" s="261">
        <f>J46/3</f>
        <v>0</v>
      </c>
      <c r="L46" s="214">
        <f t="shared" ref="L46:L47" si="5">J46*I46</f>
        <v>0</v>
      </c>
    </row>
    <row r="47" spans="1:12" ht="15.75" customHeight="1">
      <c r="A47" s="180">
        <v>31</v>
      </c>
      <c r="B47" s="172" t="s">
        <v>289</v>
      </c>
      <c r="C47" s="224" t="s">
        <v>290</v>
      </c>
      <c r="D47" s="196" t="s">
        <v>291</v>
      </c>
      <c r="E47" s="193"/>
      <c r="F47" s="225" t="s">
        <v>292</v>
      </c>
      <c r="G47" s="175" t="s">
        <v>293</v>
      </c>
      <c r="H47" s="176" t="s">
        <v>139</v>
      </c>
      <c r="I47" s="177">
        <v>35</v>
      </c>
      <c r="J47" s="227"/>
      <c r="K47" s="259">
        <f>J47/64</f>
        <v>0</v>
      </c>
      <c r="L47" s="179">
        <f t="shared" si="5"/>
        <v>0</v>
      </c>
    </row>
    <row r="48" spans="1:12" ht="15.75" customHeight="1">
      <c r="A48" s="199"/>
      <c r="B48" s="200"/>
      <c r="C48" s="265"/>
      <c r="D48" s="147"/>
      <c r="E48" s="148"/>
      <c r="F48" s="160"/>
      <c r="G48" s="150"/>
      <c r="H48" s="151"/>
      <c r="I48" s="202"/>
      <c r="J48" s="164"/>
      <c r="K48" s="260" t="s">
        <v>294</v>
      </c>
      <c r="L48" s="204"/>
    </row>
    <row r="49" spans="1:12" ht="15.75" customHeight="1">
      <c r="A49" s="180">
        <v>32</v>
      </c>
      <c r="B49" s="172" t="s">
        <v>295</v>
      </c>
      <c r="C49" s="224" t="s">
        <v>296</v>
      </c>
      <c r="D49" s="196" t="s">
        <v>297</v>
      </c>
      <c r="E49" s="193"/>
      <c r="F49" s="225" t="s">
        <v>298</v>
      </c>
      <c r="G49" s="175" t="s">
        <v>299</v>
      </c>
      <c r="H49" s="176" t="s">
        <v>139</v>
      </c>
      <c r="I49" s="177">
        <v>71</v>
      </c>
      <c r="J49" s="227"/>
      <c r="K49" s="259">
        <f>J49/8</f>
        <v>0</v>
      </c>
      <c r="L49" s="179">
        <f>I49*J49</f>
        <v>0</v>
      </c>
    </row>
    <row r="50" spans="1:12" ht="15.75" customHeight="1">
      <c r="A50" s="199"/>
      <c r="B50" s="200"/>
      <c r="C50" s="201" t="s">
        <v>300</v>
      </c>
      <c r="D50" s="147"/>
      <c r="E50" s="148"/>
      <c r="F50" s="160"/>
      <c r="G50" s="150" t="s">
        <v>301</v>
      </c>
      <c r="H50" s="151"/>
      <c r="I50" s="202"/>
      <c r="J50" s="164"/>
      <c r="K50" s="260" t="s">
        <v>302</v>
      </c>
      <c r="L50" s="204"/>
    </row>
    <row r="51" spans="1:12" ht="15.75" customHeight="1">
      <c r="A51" s="180">
        <v>33</v>
      </c>
      <c r="B51" s="172" t="s">
        <v>303</v>
      </c>
      <c r="C51" s="262" t="s">
        <v>304</v>
      </c>
      <c r="D51" s="158" t="s">
        <v>245</v>
      </c>
      <c r="E51" s="159"/>
      <c r="F51" s="149" t="s">
        <v>305</v>
      </c>
      <c r="G51" s="161" t="s">
        <v>183</v>
      </c>
      <c r="H51" s="162" t="s">
        <v>139</v>
      </c>
      <c r="I51" s="163">
        <v>70</v>
      </c>
      <c r="J51" s="153"/>
      <c r="K51" s="264">
        <f>J51/10</f>
        <v>0</v>
      </c>
      <c r="L51" s="235">
        <f t="shared" ref="L51:L53" si="6">I51*J51</f>
        <v>0</v>
      </c>
    </row>
    <row r="52" spans="1:12" ht="15.75" customHeight="1">
      <c r="A52" s="180">
        <v>34</v>
      </c>
      <c r="B52" s="205"/>
      <c r="C52" s="262" t="s">
        <v>306</v>
      </c>
      <c r="D52" s="158" t="s">
        <v>187</v>
      </c>
      <c r="E52" s="159"/>
      <c r="F52" s="149" t="s">
        <v>307</v>
      </c>
      <c r="G52" s="161"/>
      <c r="H52" s="162" t="s">
        <v>139</v>
      </c>
      <c r="I52" s="163">
        <v>155</v>
      </c>
      <c r="J52" s="153"/>
      <c r="K52" s="264">
        <f>J52/5</f>
        <v>0</v>
      </c>
      <c r="L52" s="235">
        <f t="shared" si="6"/>
        <v>0</v>
      </c>
    </row>
    <row r="53" spans="1:12" ht="15.75" customHeight="1">
      <c r="A53" s="180">
        <v>35</v>
      </c>
      <c r="B53" s="233" t="s">
        <v>308</v>
      </c>
      <c r="C53" s="262" t="s">
        <v>309</v>
      </c>
      <c r="D53" s="158" t="s">
        <v>310</v>
      </c>
      <c r="E53" s="159"/>
      <c r="F53" s="149" t="s">
        <v>311</v>
      </c>
      <c r="G53" s="161" t="s">
        <v>312</v>
      </c>
      <c r="H53" s="162" t="s">
        <v>313</v>
      </c>
      <c r="I53" s="266">
        <v>15</v>
      </c>
      <c r="J53" s="153"/>
      <c r="K53" s="264">
        <f>J53/40</f>
        <v>0</v>
      </c>
      <c r="L53" s="235">
        <f t="shared" si="6"/>
        <v>0</v>
      </c>
    </row>
    <row r="54" spans="1:12" ht="15.75" customHeight="1">
      <c r="A54" s="267"/>
      <c r="B54" s="1138" t="s">
        <v>314</v>
      </c>
      <c r="C54" s="1036"/>
      <c r="D54" s="1036"/>
      <c r="E54" s="1036"/>
      <c r="F54" s="268"/>
      <c r="G54" s="1139" t="s">
        <v>315</v>
      </c>
      <c r="H54" s="1036"/>
      <c r="I54" s="1036"/>
      <c r="J54" s="1036"/>
      <c r="K54" s="1036"/>
      <c r="L54" s="1037"/>
    </row>
    <row r="55" spans="1:12" ht="15.75" customHeight="1">
      <c r="A55" s="180">
        <v>36</v>
      </c>
      <c r="B55" s="233"/>
      <c r="C55" s="269" t="s">
        <v>316</v>
      </c>
      <c r="D55" s="238" t="s">
        <v>317</v>
      </c>
      <c r="E55" s="239"/>
      <c r="F55" s="223" t="s">
        <v>318</v>
      </c>
      <c r="G55" s="263" t="s">
        <v>319</v>
      </c>
      <c r="H55" s="270" t="s">
        <v>139</v>
      </c>
      <c r="I55" s="195">
        <v>21</v>
      </c>
      <c r="J55" s="153"/>
      <c r="K55" s="165">
        <f>J55/48</f>
        <v>0</v>
      </c>
      <c r="L55" s="166">
        <f t="shared" ref="L55:L65" si="7">J55*I55</f>
        <v>0</v>
      </c>
    </row>
    <row r="56" spans="1:12" ht="15.75" customHeight="1">
      <c r="A56" s="180">
        <v>37</v>
      </c>
      <c r="B56" s="233"/>
      <c r="C56" s="271" t="s">
        <v>320</v>
      </c>
      <c r="D56" s="238" t="s">
        <v>187</v>
      </c>
      <c r="E56" s="239"/>
      <c r="F56" s="223" t="s">
        <v>321</v>
      </c>
      <c r="G56" s="263" t="s">
        <v>322</v>
      </c>
      <c r="H56" s="270" t="s">
        <v>139</v>
      </c>
      <c r="I56" s="195">
        <v>31</v>
      </c>
      <c r="J56" s="153"/>
      <c r="K56" s="165"/>
      <c r="L56" s="166">
        <f t="shared" si="7"/>
        <v>0</v>
      </c>
    </row>
    <row r="57" spans="1:12" ht="24" customHeight="1">
      <c r="A57" s="180">
        <v>38</v>
      </c>
      <c r="B57" s="233"/>
      <c r="C57" s="272" t="s">
        <v>225</v>
      </c>
      <c r="D57" s="238" t="s">
        <v>187</v>
      </c>
      <c r="E57" s="239"/>
      <c r="F57" s="223"/>
      <c r="G57" s="194" t="s">
        <v>227</v>
      </c>
      <c r="H57" s="270" t="s">
        <v>139</v>
      </c>
      <c r="I57" s="195">
        <v>31</v>
      </c>
      <c r="J57" s="153"/>
      <c r="K57" s="165"/>
      <c r="L57" s="166">
        <f t="shared" si="7"/>
        <v>0</v>
      </c>
    </row>
    <row r="58" spans="1:12" ht="15.75" customHeight="1">
      <c r="A58" s="180">
        <v>39</v>
      </c>
      <c r="B58" s="233"/>
      <c r="C58" s="157" t="s">
        <v>323</v>
      </c>
      <c r="D58" s="273" t="s">
        <v>317</v>
      </c>
      <c r="E58" s="239"/>
      <c r="F58" s="149" t="s">
        <v>324</v>
      </c>
      <c r="G58" s="263" t="s">
        <v>325</v>
      </c>
      <c r="H58" s="162" t="s">
        <v>139</v>
      </c>
      <c r="I58" s="274">
        <v>10</v>
      </c>
      <c r="J58" s="153"/>
      <c r="K58" s="165">
        <f t="shared" ref="K58:K59" si="8">J58/48</f>
        <v>0</v>
      </c>
      <c r="L58" s="166">
        <f t="shared" si="7"/>
        <v>0</v>
      </c>
    </row>
    <row r="59" spans="1:12" ht="15.75" customHeight="1">
      <c r="A59" s="180">
        <v>40</v>
      </c>
      <c r="B59" s="233"/>
      <c r="C59" s="157" t="s">
        <v>326</v>
      </c>
      <c r="D59" s="273" t="s">
        <v>317</v>
      </c>
      <c r="E59" s="239"/>
      <c r="F59" s="149" t="s">
        <v>327</v>
      </c>
      <c r="G59" s="263" t="s">
        <v>328</v>
      </c>
      <c r="H59" s="162" t="s">
        <v>139</v>
      </c>
      <c r="I59" s="195">
        <v>10</v>
      </c>
      <c r="J59" s="153"/>
      <c r="K59" s="165">
        <f t="shared" si="8"/>
        <v>0</v>
      </c>
      <c r="L59" s="166">
        <f t="shared" si="7"/>
        <v>0</v>
      </c>
    </row>
    <row r="60" spans="1:12" ht="15.75" customHeight="1">
      <c r="A60" s="180">
        <v>41</v>
      </c>
      <c r="B60" s="233"/>
      <c r="C60" s="169" t="s">
        <v>329</v>
      </c>
      <c r="D60" s="238" t="s">
        <v>187</v>
      </c>
      <c r="E60" s="239"/>
      <c r="F60" s="223" t="s">
        <v>330</v>
      </c>
      <c r="G60" s="263" t="s">
        <v>331</v>
      </c>
      <c r="H60" s="162" t="s">
        <v>139</v>
      </c>
      <c r="I60" s="195">
        <v>28</v>
      </c>
      <c r="J60" s="153"/>
      <c r="K60" s="165"/>
      <c r="L60" s="166">
        <f t="shared" si="7"/>
        <v>0</v>
      </c>
    </row>
    <row r="61" spans="1:12" ht="15.75" customHeight="1">
      <c r="A61" s="180">
        <v>42</v>
      </c>
      <c r="B61" s="233"/>
      <c r="C61" s="275" t="s">
        <v>332</v>
      </c>
      <c r="D61" s="238" t="s">
        <v>187</v>
      </c>
      <c r="E61" s="239"/>
      <c r="F61" s="223" t="s">
        <v>333</v>
      </c>
      <c r="G61" s="263" t="s">
        <v>334</v>
      </c>
      <c r="H61" s="270" t="s">
        <v>139</v>
      </c>
      <c r="I61" s="195">
        <v>10</v>
      </c>
      <c r="J61" s="153"/>
      <c r="K61" s="165"/>
      <c r="L61" s="166">
        <f t="shared" si="7"/>
        <v>0</v>
      </c>
    </row>
    <row r="62" spans="1:12" ht="15.75" customHeight="1">
      <c r="A62" s="180">
        <v>43</v>
      </c>
      <c r="B62" s="233"/>
      <c r="C62" s="275" t="s">
        <v>335</v>
      </c>
      <c r="D62" s="238" t="s">
        <v>187</v>
      </c>
      <c r="E62" s="239"/>
      <c r="F62" s="223" t="s">
        <v>336</v>
      </c>
      <c r="G62" s="263" t="s">
        <v>337</v>
      </c>
      <c r="H62" s="270" t="s">
        <v>139</v>
      </c>
      <c r="I62" s="195">
        <v>21</v>
      </c>
      <c r="J62" s="153"/>
      <c r="K62" s="165"/>
      <c r="L62" s="166">
        <f t="shared" si="7"/>
        <v>0</v>
      </c>
    </row>
    <row r="63" spans="1:12" ht="15.75" customHeight="1">
      <c r="A63" s="180">
        <v>44</v>
      </c>
      <c r="B63" s="233"/>
      <c r="C63" s="169" t="s">
        <v>338</v>
      </c>
      <c r="D63" s="238" t="s">
        <v>317</v>
      </c>
      <c r="E63" s="239"/>
      <c r="F63" s="223" t="s">
        <v>339</v>
      </c>
      <c r="G63" s="263" t="s">
        <v>340</v>
      </c>
      <c r="H63" s="162" t="s">
        <v>139</v>
      </c>
      <c r="I63" s="195">
        <v>21</v>
      </c>
      <c r="J63" s="153"/>
      <c r="K63" s="165">
        <f t="shared" ref="K63:K65" si="9">J63/48</f>
        <v>0</v>
      </c>
      <c r="L63" s="166">
        <f t="shared" si="7"/>
        <v>0</v>
      </c>
    </row>
    <row r="64" spans="1:12" ht="15.75" customHeight="1">
      <c r="A64" s="180">
        <v>45</v>
      </c>
      <c r="B64" s="233"/>
      <c r="C64" s="169" t="s">
        <v>341</v>
      </c>
      <c r="D64" s="238" t="s">
        <v>317</v>
      </c>
      <c r="E64" s="239"/>
      <c r="F64" s="223" t="s">
        <v>342</v>
      </c>
      <c r="G64" s="263" t="s">
        <v>343</v>
      </c>
      <c r="H64" s="176" t="s">
        <v>139</v>
      </c>
      <c r="I64" s="195">
        <v>21</v>
      </c>
      <c r="J64" s="153"/>
      <c r="K64" s="165">
        <f t="shared" si="9"/>
        <v>0</v>
      </c>
      <c r="L64" s="166">
        <f t="shared" si="7"/>
        <v>0</v>
      </c>
    </row>
    <row r="65" spans="1:12" ht="15.75" customHeight="1">
      <c r="A65" s="180">
        <v>46</v>
      </c>
      <c r="B65" s="276"/>
      <c r="C65" s="277" t="s">
        <v>344</v>
      </c>
      <c r="D65" s="238" t="s">
        <v>317</v>
      </c>
      <c r="E65" s="239"/>
      <c r="F65" s="223" t="s">
        <v>345</v>
      </c>
      <c r="G65" s="263" t="s">
        <v>346</v>
      </c>
      <c r="H65" s="176" t="s">
        <v>139</v>
      </c>
      <c r="I65" s="195">
        <v>21</v>
      </c>
      <c r="J65" s="153"/>
      <c r="K65" s="165">
        <f t="shared" si="9"/>
        <v>0</v>
      </c>
      <c r="L65" s="166">
        <f t="shared" si="7"/>
        <v>0</v>
      </c>
    </row>
    <row r="66" spans="1:12" ht="15.75" customHeight="1">
      <c r="A66" s="267"/>
      <c r="B66" s="1140" t="s">
        <v>347</v>
      </c>
      <c r="C66" s="1053"/>
      <c r="D66" s="1053"/>
      <c r="E66" s="1053"/>
      <c r="F66" s="1053"/>
      <c r="G66" s="1053"/>
      <c r="H66" s="1053"/>
      <c r="I66" s="1053"/>
      <c r="J66" s="1053"/>
      <c r="K66" s="1053"/>
      <c r="L66" s="1054"/>
    </row>
    <row r="67" spans="1:12" ht="23.25">
      <c r="A67" s="267"/>
      <c r="B67" s="1141" t="s">
        <v>348</v>
      </c>
      <c r="C67" s="1142"/>
      <c r="D67" s="1142"/>
      <c r="E67" s="1142"/>
      <c r="F67" s="1142"/>
      <c r="G67" s="1142"/>
      <c r="H67" s="1142"/>
      <c r="I67" s="1142"/>
      <c r="J67" s="1143">
        <f>SUM(L3:L65)</f>
        <v>0</v>
      </c>
      <c r="K67" s="1142"/>
      <c r="L67" s="1144"/>
    </row>
    <row r="68" spans="1:12" ht="16.5">
      <c r="A68" s="267"/>
      <c r="B68" s="1136" t="s">
        <v>349</v>
      </c>
      <c r="C68" s="1027"/>
      <c r="D68" s="1027"/>
      <c r="E68" s="1027"/>
      <c r="F68" s="1027"/>
      <c r="G68" s="1027"/>
      <c r="H68" s="1027"/>
      <c r="I68" s="1027"/>
      <c r="J68" s="1027"/>
      <c r="K68" s="1027"/>
      <c r="L68" s="1027"/>
    </row>
    <row r="69" spans="1:12" ht="15.75" customHeight="1">
      <c r="A69" s="267"/>
    </row>
    <row r="70" spans="1:12" ht="15.75" customHeight="1">
      <c r="A70" s="267"/>
    </row>
    <row r="71" spans="1:12" ht="15.75" customHeight="1">
      <c r="A71" s="267"/>
    </row>
    <row r="72" spans="1:12" ht="15.75" customHeight="1">
      <c r="A72" s="267"/>
    </row>
    <row r="73" spans="1:12" ht="15.75" customHeight="1">
      <c r="A73" s="267"/>
    </row>
    <row r="74" spans="1:12" ht="15.75" customHeight="1">
      <c r="A74" s="267"/>
    </row>
    <row r="75" spans="1:12" ht="15.75" customHeight="1">
      <c r="A75" s="267"/>
    </row>
    <row r="76" spans="1:12" ht="15.75" customHeight="1">
      <c r="A76" s="267"/>
    </row>
    <row r="77" spans="1:12" ht="15.75" customHeight="1">
      <c r="A77" s="267"/>
    </row>
    <row r="78" spans="1:12" ht="15.75" customHeight="1">
      <c r="A78" s="267"/>
    </row>
    <row r="79" spans="1:12" ht="15.75" customHeight="1">
      <c r="A79" s="267"/>
    </row>
    <row r="80" spans="1:12" ht="15.75" customHeight="1">
      <c r="A80" s="267"/>
    </row>
    <row r="81" spans="1:1" ht="15.75" customHeight="1">
      <c r="A81" s="267"/>
    </row>
    <row r="82" spans="1:1" ht="15.75" customHeight="1">
      <c r="A82" s="267"/>
    </row>
    <row r="83" spans="1:1" ht="15.75" customHeight="1">
      <c r="A83" s="267"/>
    </row>
    <row r="84" spans="1:1" ht="15.75" customHeight="1">
      <c r="A84" s="267"/>
    </row>
    <row r="85" spans="1:1" ht="15.75" customHeight="1">
      <c r="A85" s="267"/>
    </row>
    <row r="86" spans="1:1" ht="15.75" customHeight="1">
      <c r="A86" s="267"/>
    </row>
    <row r="87" spans="1:1" ht="15.75" customHeight="1">
      <c r="A87" s="267"/>
    </row>
    <row r="88" spans="1:1" ht="15.75" customHeight="1">
      <c r="A88" s="267"/>
    </row>
    <row r="89" spans="1:1" ht="15.75" customHeight="1">
      <c r="A89" s="267"/>
    </row>
    <row r="90" spans="1:1" ht="15.75" customHeight="1">
      <c r="A90" s="267"/>
    </row>
    <row r="91" spans="1:1" ht="15.75" customHeight="1">
      <c r="A91" s="267"/>
    </row>
    <row r="92" spans="1:1" ht="15.75" customHeight="1">
      <c r="A92" s="267"/>
    </row>
    <row r="93" spans="1:1" ht="15.75" customHeight="1">
      <c r="A93" s="267"/>
    </row>
    <row r="94" spans="1:1" ht="15.75" customHeight="1">
      <c r="A94" s="267"/>
    </row>
    <row r="95" spans="1:1" ht="15.75" customHeight="1">
      <c r="A95" s="267"/>
    </row>
    <row r="96" spans="1:1" ht="15.75" customHeight="1">
      <c r="A96" s="267"/>
    </row>
    <row r="97" spans="1:1" ht="15.75" customHeight="1">
      <c r="A97" s="267"/>
    </row>
    <row r="98" spans="1:1" ht="15.75" customHeight="1">
      <c r="A98" s="267"/>
    </row>
    <row r="99" spans="1:1" ht="15.75" customHeight="1">
      <c r="A99" s="267"/>
    </row>
    <row r="100" spans="1:1" ht="15.75" customHeight="1">
      <c r="A100" s="267"/>
    </row>
    <row r="101" spans="1:1" ht="15.75" customHeight="1">
      <c r="A101" s="267"/>
    </row>
    <row r="102" spans="1:1" ht="15.75" customHeight="1">
      <c r="A102" s="267"/>
    </row>
    <row r="103" spans="1:1" ht="15.75" customHeight="1">
      <c r="A103" s="267"/>
    </row>
    <row r="104" spans="1:1" ht="15.75" customHeight="1">
      <c r="A104" s="267"/>
    </row>
    <row r="105" spans="1:1" ht="15.75" customHeight="1">
      <c r="A105" s="267"/>
    </row>
    <row r="106" spans="1:1" ht="15.75" customHeight="1">
      <c r="A106" s="267"/>
    </row>
    <row r="107" spans="1:1" ht="15.75" customHeight="1">
      <c r="A107" s="267"/>
    </row>
    <row r="108" spans="1:1" ht="15.75" customHeight="1">
      <c r="A108" s="267"/>
    </row>
    <row r="109" spans="1:1" ht="15.75" customHeight="1">
      <c r="A109" s="267"/>
    </row>
    <row r="110" spans="1:1" ht="15.75" customHeight="1">
      <c r="A110" s="267"/>
    </row>
    <row r="111" spans="1:1" ht="15.75" customHeight="1">
      <c r="A111" s="267"/>
    </row>
    <row r="112" spans="1:1" ht="15.75" customHeight="1">
      <c r="A112" s="267"/>
    </row>
    <row r="113" spans="1:1" ht="15.75" customHeight="1">
      <c r="A113" s="267"/>
    </row>
    <row r="114" spans="1:1" ht="15.75" customHeight="1">
      <c r="A114" s="267"/>
    </row>
    <row r="115" spans="1:1" ht="15.75" customHeight="1">
      <c r="A115" s="267"/>
    </row>
    <row r="116" spans="1:1" ht="15.75" customHeight="1">
      <c r="A116" s="267"/>
    </row>
    <row r="117" spans="1:1" ht="15.75" customHeight="1">
      <c r="A117" s="267"/>
    </row>
    <row r="118" spans="1:1" ht="15.75" customHeight="1">
      <c r="A118" s="267"/>
    </row>
    <row r="119" spans="1:1" ht="15.75" customHeight="1">
      <c r="A119" s="267"/>
    </row>
    <row r="120" spans="1:1" ht="15.75" customHeight="1">
      <c r="A120" s="267"/>
    </row>
    <row r="121" spans="1:1" ht="15.75" customHeight="1">
      <c r="A121" s="267"/>
    </row>
    <row r="122" spans="1:1" ht="15.75" customHeight="1">
      <c r="A122" s="267"/>
    </row>
    <row r="123" spans="1:1" ht="15.75" customHeight="1">
      <c r="A123" s="267"/>
    </row>
    <row r="124" spans="1:1" ht="15.75" customHeight="1">
      <c r="A124" s="267"/>
    </row>
    <row r="125" spans="1:1" ht="15.75" customHeight="1">
      <c r="A125" s="267"/>
    </row>
    <row r="126" spans="1:1" ht="15.75" customHeight="1">
      <c r="A126" s="267"/>
    </row>
    <row r="127" spans="1:1" ht="15.75" customHeight="1">
      <c r="A127" s="267"/>
    </row>
    <row r="128" spans="1:1" ht="15.75" customHeight="1">
      <c r="A128" s="267"/>
    </row>
    <row r="129" spans="1:1" ht="15.75" customHeight="1">
      <c r="A129" s="267"/>
    </row>
    <row r="130" spans="1:1" ht="15.75" customHeight="1">
      <c r="A130" s="267"/>
    </row>
    <row r="131" spans="1:1" ht="15.75" customHeight="1">
      <c r="A131" s="267"/>
    </row>
    <row r="132" spans="1:1" ht="15.75" customHeight="1">
      <c r="A132" s="267"/>
    </row>
    <row r="133" spans="1:1" ht="15.75" customHeight="1">
      <c r="A133" s="267"/>
    </row>
    <row r="134" spans="1:1" ht="15.75" customHeight="1">
      <c r="A134" s="267"/>
    </row>
    <row r="135" spans="1:1" ht="15.75" customHeight="1">
      <c r="A135" s="267"/>
    </row>
    <row r="136" spans="1:1" ht="15.75" customHeight="1">
      <c r="A136" s="267"/>
    </row>
    <row r="137" spans="1:1" ht="15.75" customHeight="1">
      <c r="A137" s="267"/>
    </row>
    <row r="138" spans="1:1" ht="15.75" customHeight="1">
      <c r="A138" s="267"/>
    </row>
    <row r="139" spans="1:1" ht="15.75" customHeight="1">
      <c r="A139" s="267"/>
    </row>
    <row r="140" spans="1:1" ht="15.75" customHeight="1">
      <c r="A140" s="267"/>
    </row>
    <row r="141" spans="1:1" ht="15.75" customHeight="1">
      <c r="A141" s="267"/>
    </row>
    <row r="142" spans="1:1" ht="15.75" customHeight="1">
      <c r="A142" s="267"/>
    </row>
    <row r="143" spans="1:1" ht="15.75" customHeight="1">
      <c r="A143" s="267"/>
    </row>
    <row r="144" spans="1:1" ht="15.75" customHeight="1">
      <c r="A144" s="267"/>
    </row>
    <row r="145" spans="1:1" ht="15.75" customHeight="1">
      <c r="A145" s="267"/>
    </row>
    <row r="146" spans="1:1" ht="15.75" customHeight="1">
      <c r="A146" s="267"/>
    </row>
    <row r="147" spans="1:1" ht="15.75" customHeight="1">
      <c r="A147" s="267"/>
    </row>
    <row r="148" spans="1:1" ht="15.75" customHeight="1">
      <c r="A148" s="267"/>
    </row>
    <row r="149" spans="1:1" ht="15.75" customHeight="1">
      <c r="A149" s="267"/>
    </row>
    <row r="150" spans="1:1" ht="15.75" customHeight="1">
      <c r="A150" s="267"/>
    </row>
    <row r="151" spans="1:1" ht="15.75" customHeight="1">
      <c r="A151" s="267"/>
    </row>
    <row r="152" spans="1:1" ht="15.75" customHeight="1">
      <c r="A152" s="267"/>
    </row>
    <row r="153" spans="1:1" ht="15.75" customHeight="1">
      <c r="A153" s="267"/>
    </row>
    <row r="154" spans="1:1" ht="15.75" customHeight="1">
      <c r="A154" s="267"/>
    </row>
    <row r="155" spans="1:1" ht="15.75" customHeight="1">
      <c r="A155" s="267"/>
    </row>
    <row r="156" spans="1:1" ht="15.75" customHeight="1">
      <c r="A156" s="267"/>
    </row>
    <row r="157" spans="1:1" ht="15.75" customHeight="1">
      <c r="A157" s="267"/>
    </row>
    <row r="158" spans="1:1" ht="15.75" customHeight="1">
      <c r="A158" s="267"/>
    </row>
    <row r="159" spans="1:1" ht="15.75" customHeight="1">
      <c r="A159" s="267"/>
    </row>
    <row r="160" spans="1:1" ht="15.75" customHeight="1">
      <c r="A160" s="267"/>
    </row>
    <row r="161" spans="1:1" ht="15.75" customHeight="1">
      <c r="A161" s="267"/>
    </row>
    <row r="162" spans="1:1" ht="15.75" customHeight="1">
      <c r="A162" s="267"/>
    </row>
    <row r="163" spans="1:1" ht="15.75" customHeight="1">
      <c r="A163" s="267"/>
    </row>
    <row r="164" spans="1:1" ht="15.75" customHeight="1">
      <c r="A164" s="267"/>
    </row>
    <row r="165" spans="1:1" ht="15.75" customHeight="1">
      <c r="A165" s="267"/>
    </row>
    <row r="166" spans="1:1" ht="15.75" customHeight="1">
      <c r="A166" s="267"/>
    </row>
    <row r="167" spans="1:1" ht="15.75" customHeight="1">
      <c r="A167" s="267"/>
    </row>
    <row r="168" spans="1:1" ht="15.75" customHeight="1">
      <c r="A168" s="267"/>
    </row>
    <row r="169" spans="1:1" ht="15.75" customHeight="1">
      <c r="A169" s="267"/>
    </row>
    <row r="170" spans="1:1" ht="15.75" customHeight="1">
      <c r="A170" s="267"/>
    </row>
    <row r="171" spans="1:1" ht="15.75" customHeight="1">
      <c r="A171" s="267"/>
    </row>
    <row r="172" spans="1:1" ht="15.75" customHeight="1">
      <c r="A172" s="267"/>
    </row>
    <row r="173" spans="1:1" ht="15.75" customHeight="1">
      <c r="A173" s="267"/>
    </row>
    <row r="174" spans="1:1" ht="15.75" customHeight="1">
      <c r="A174" s="267"/>
    </row>
    <row r="175" spans="1:1" ht="15.75" customHeight="1">
      <c r="A175" s="267"/>
    </row>
    <row r="176" spans="1:1" ht="15.75" customHeight="1">
      <c r="A176" s="267"/>
    </row>
    <row r="177" spans="1:1" ht="15.75" customHeight="1">
      <c r="A177" s="267"/>
    </row>
    <row r="178" spans="1:1" ht="15.75" customHeight="1">
      <c r="A178" s="267"/>
    </row>
    <row r="179" spans="1:1" ht="15.75" customHeight="1">
      <c r="A179" s="267"/>
    </row>
    <row r="180" spans="1:1" ht="15.75" customHeight="1">
      <c r="A180" s="267"/>
    </row>
    <row r="181" spans="1:1" ht="15.75" customHeight="1">
      <c r="A181" s="267"/>
    </row>
    <row r="182" spans="1:1" ht="15.75" customHeight="1">
      <c r="A182" s="267"/>
    </row>
    <row r="183" spans="1:1" ht="15.75" customHeight="1">
      <c r="A183" s="267"/>
    </row>
    <row r="184" spans="1:1" ht="15.75" customHeight="1">
      <c r="A184" s="267"/>
    </row>
    <row r="185" spans="1:1" ht="15.75" customHeight="1">
      <c r="A185" s="267"/>
    </row>
    <row r="186" spans="1:1" ht="15.75" customHeight="1">
      <c r="A186" s="267"/>
    </row>
    <row r="187" spans="1:1" ht="15.75" customHeight="1">
      <c r="A187" s="267"/>
    </row>
    <row r="188" spans="1:1" ht="15.75" customHeight="1">
      <c r="A188" s="267"/>
    </row>
    <row r="189" spans="1:1" ht="15.75" customHeight="1">
      <c r="A189" s="267"/>
    </row>
    <row r="190" spans="1:1" ht="15.75" customHeight="1">
      <c r="A190" s="267"/>
    </row>
    <row r="191" spans="1:1" ht="15.75" customHeight="1">
      <c r="A191" s="267"/>
    </row>
    <row r="192" spans="1:1" ht="15.75" customHeight="1">
      <c r="A192" s="267"/>
    </row>
    <row r="193" spans="1:1" ht="15.75" customHeight="1">
      <c r="A193" s="267"/>
    </row>
    <row r="194" spans="1:1" ht="15.75" customHeight="1">
      <c r="A194" s="267"/>
    </row>
    <row r="195" spans="1:1" ht="15.75" customHeight="1">
      <c r="A195" s="267"/>
    </row>
    <row r="196" spans="1:1" ht="15.75" customHeight="1">
      <c r="A196" s="267"/>
    </row>
    <row r="197" spans="1:1" ht="15.75" customHeight="1">
      <c r="A197" s="267"/>
    </row>
    <row r="198" spans="1:1" ht="15.75" customHeight="1">
      <c r="A198" s="267"/>
    </row>
    <row r="199" spans="1:1" ht="15.75" customHeight="1">
      <c r="A199" s="267"/>
    </row>
    <row r="200" spans="1:1" ht="15.75" customHeight="1">
      <c r="A200" s="267"/>
    </row>
    <row r="201" spans="1:1" ht="15.75" customHeight="1">
      <c r="A201" s="267"/>
    </row>
    <row r="202" spans="1:1" ht="15.75" customHeight="1">
      <c r="A202" s="267"/>
    </row>
    <row r="203" spans="1:1" ht="15.75" customHeight="1">
      <c r="A203" s="267"/>
    </row>
    <row r="204" spans="1:1" ht="15.75" customHeight="1">
      <c r="A204" s="267"/>
    </row>
    <row r="205" spans="1:1" ht="15.75" customHeight="1">
      <c r="A205" s="267"/>
    </row>
    <row r="206" spans="1:1" ht="15.75" customHeight="1">
      <c r="A206" s="267"/>
    </row>
    <row r="207" spans="1:1" ht="15.75" customHeight="1">
      <c r="A207" s="267"/>
    </row>
    <row r="208" spans="1:1" ht="15.75" customHeight="1">
      <c r="A208" s="267"/>
    </row>
    <row r="209" spans="1:1" ht="15.75" customHeight="1">
      <c r="A209" s="267"/>
    </row>
    <row r="210" spans="1:1" ht="15.75" customHeight="1">
      <c r="A210" s="267"/>
    </row>
    <row r="211" spans="1:1" ht="15.75" customHeight="1">
      <c r="A211" s="267"/>
    </row>
    <row r="212" spans="1:1" ht="15.75" customHeight="1">
      <c r="A212" s="267"/>
    </row>
    <row r="213" spans="1:1" ht="15.75" customHeight="1">
      <c r="A213" s="267"/>
    </row>
    <row r="214" spans="1:1" ht="15.75" customHeight="1">
      <c r="A214" s="267"/>
    </row>
    <row r="215" spans="1:1" ht="15.75" customHeight="1">
      <c r="A215" s="267"/>
    </row>
    <row r="216" spans="1:1" ht="15.75" customHeight="1">
      <c r="A216" s="267"/>
    </row>
    <row r="217" spans="1:1" ht="15.75" customHeight="1">
      <c r="A217" s="267"/>
    </row>
    <row r="218" spans="1:1" ht="15.75" customHeight="1">
      <c r="A218" s="267"/>
    </row>
    <row r="219" spans="1:1" ht="15.75" customHeight="1">
      <c r="A219" s="267"/>
    </row>
    <row r="220" spans="1:1" ht="15.75" customHeight="1">
      <c r="A220" s="267"/>
    </row>
    <row r="221" spans="1:1" ht="15.75" customHeight="1">
      <c r="A221" s="267"/>
    </row>
    <row r="222" spans="1:1" ht="15.75" customHeight="1">
      <c r="A222" s="267"/>
    </row>
    <row r="223" spans="1:1" ht="15.75" customHeight="1">
      <c r="A223" s="267"/>
    </row>
    <row r="224" spans="1:1" ht="15.75" customHeight="1">
      <c r="A224" s="267"/>
    </row>
    <row r="225" spans="1:1" ht="15.75" customHeight="1">
      <c r="A225" s="267"/>
    </row>
    <row r="226" spans="1:1" ht="15.75" customHeight="1">
      <c r="A226" s="267"/>
    </row>
    <row r="227" spans="1:1" ht="15.75" customHeight="1">
      <c r="A227" s="267"/>
    </row>
    <row r="228" spans="1:1" ht="15.75" customHeight="1">
      <c r="A228" s="267"/>
    </row>
    <row r="229" spans="1:1" ht="15.75" customHeight="1">
      <c r="A229" s="267"/>
    </row>
    <row r="230" spans="1:1" ht="15.75" customHeight="1">
      <c r="A230" s="267"/>
    </row>
    <row r="231" spans="1:1" ht="15.75" customHeight="1">
      <c r="A231" s="267"/>
    </row>
    <row r="232" spans="1:1" ht="15.75" customHeight="1">
      <c r="A232" s="267"/>
    </row>
    <row r="233" spans="1:1" ht="15.75" customHeight="1">
      <c r="A233" s="267"/>
    </row>
    <row r="234" spans="1:1" ht="15.75" customHeight="1">
      <c r="A234" s="267"/>
    </row>
    <row r="235" spans="1:1" ht="15.75" customHeight="1">
      <c r="A235" s="267"/>
    </row>
    <row r="236" spans="1:1" ht="15.75" customHeight="1">
      <c r="A236" s="267"/>
    </row>
    <row r="237" spans="1:1" ht="15.75" customHeight="1">
      <c r="A237" s="267"/>
    </row>
    <row r="238" spans="1:1" ht="15.75" customHeight="1">
      <c r="A238" s="267"/>
    </row>
    <row r="239" spans="1:1" ht="15.75" customHeight="1">
      <c r="A239" s="267"/>
    </row>
    <row r="240" spans="1:1" ht="15.75" customHeight="1">
      <c r="A240" s="267"/>
    </row>
    <row r="241" spans="1:1" ht="15.75" customHeight="1">
      <c r="A241" s="267"/>
    </row>
    <row r="242" spans="1:1" ht="15.75" customHeight="1">
      <c r="A242" s="267"/>
    </row>
    <row r="243" spans="1:1" ht="15.75" customHeight="1">
      <c r="A243" s="267"/>
    </row>
    <row r="244" spans="1:1" ht="15.75" customHeight="1">
      <c r="A244" s="267"/>
    </row>
    <row r="245" spans="1:1" ht="15.75" customHeight="1">
      <c r="A245" s="267"/>
    </row>
    <row r="246" spans="1:1" ht="15.75" customHeight="1">
      <c r="A246" s="267"/>
    </row>
    <row r="247" spans="1:1" ht="15.75" customHeight="1">
      <c r="A247" s="267"/>
    </row>
    <row r="248" spans="1:1" ht="15.75" customHeight="1">
      <c r="A248" s="267"/>
    </row>
    <row r="249" spans="1:1" ht="15.75" customHeight="1">
      <c r="A249" s="267"/>
    </row>
    <row r="250" spans="1:1" ht="15.75" customHeight="1">
      <c r="A250" s="267"/>
    </row>
    <row r="251" spans="1:1" ht="15.75" customHeight="1">
      <c r="A251" s="267"/>
    </row>
    <row r="252" spans="1:1" ht="15.75" customHeight="1">
      <c r="A252" s="267"/>
    </row>
    <row r="253" spans="1:1" ht="15.75" customHeight="1">
      <c r="A253" s="267"/>
    </row>
    <row r="254" spans="1:1" ht="15.75" customHeight="1">
      <c r="A254" s="267"/>
    </row>
    <row r="255" spans="1:1" ht="15.75" customHeight="1">
      <c r="A255" s="267"/>
    </row>
    <row r="256" spans="1:1" ht="15.75" customHeight="1">
      <c r="A256" s="267"/>
    </row>
    <row r="257" spans="1:1" ht="15.75" customHeight="1">
      <c r="A257" s="267"/>
    </row>
    <row r="258" spans="1:1" ht="15.75" customHeight="1">
      <c r="A258" s="267"/>
    </row>
    <row r="259" spans="1:1" ht="15.75" customHeight="1">
      <c r="A259" s="267"/>
    </row>
    <row r="260" spans="1:1" ht="15.75" customHeight="1">
      <c r="A260" s="267"/>
    </row>
    <row r="261" spans="1:1" ht="15.75" customHeight="1">
      <c r="A261" s="267"/>
    </row>
    <row r="262" spans="1:1" ht="15.75" customHeight="1">
      <c r="A262" s="267"/>
    </row>
    <row r="263" spans="1:1" ht="15.75" customHeight="1">
      <c r="A263" s="267"/>
    </row>
    <row r="264" spans="1:1" ht="15.75" customHeight="1">
      <c r="A264" s="267"/>
    </row>
    <row r="265" spans="1:1" ht="15.75" customHeight="1">
      <c r="A265" s="267"/>
    </row>
    <row r="266" spans="1:1" ht="15.75" customHeight="1">
      <c r="A266" s="267"/>
    </row>
    <row r="267" spans="1:1" ht="15.75" customHeight="1">
      <c r="A267" s="267"/>
    </row>
    <row r="268" spans="1:1" ht="15.75" customHeight="1">
      <c r="A268" s="267"/>
    </row>
    <row r="269" spans="1:1" ht="15.75" customHeight="1"/>
    <row r="270" spans="1:1" ht="15.75" customHeight="1"/>
    <row r="271" spans="1:1" ht="15.75" customHeight="1"/>
    <row r="272" spans="1: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sheetData>
  <mergeCells count="7">
    <mergeCell ref="B68:L68"/>
    <mergeCell ref="B2:L2"/>
    <mergeCell ref="B54:E54"/>
    <mergeCell ref="G54:L54"/>
    <mergeCell ref="B66:L66"/>
    <mergeCell ref="B67:I67"/>
    <mergeCell ref="J67:L6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outlinePr summaryBelow="0" summaryRight="0"/>
  </sheetPr>
  <dimension ref="A1:M992"/>
  <sheetViews>
    <sheetView topLeftCell="A103" workbookViewId="0"/>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1" width="11" customWidth="1"/>
    <col min="12" max="12" width="11.28515625" customWidth="1"/>
    <col min="13" max="13" width="11.42578125" customWidth="1"/>
  </cols>
  <sheetData>
    <row r="1" spans="1:13" ht="35.25" customHeight="1">
      <c r="A1" s="66"/>
      <c r="B1" s="135" t="s">
        <v>92</v>
      </c>
      <c r="C1" s="136" t="s">
        <v>93</v>
      </c>
      <c r="D1" s="137" t="s">
        <v>94</v>
      </c>
      <c r="E1" s="138" t="s">
        <v>95</v>
      </c>
      <c r="F1" s="139" t="s">
        <v>96</v>
      </c>
      <c r="G1" s="140" t="s">
        <v>97</v>
      </c>
      <c r="H1" s="140" t="s">
        <v>98</v>
      </c>
      <c r="I1" s="141" t="s">
        <v>99</v>
      </c>
      <c r="J1" s="278" t="s">
        <v>350</v>
      </c>
      <c r="K1" s="279" t="s">
        <v>351</v>
      </c>
      <c r="L1" s="280" t="s">
        <v>352</v>
      </c>
      <c r="M1" s="281" t="s">
        <v>102</v>
      </c>
    </row>
    <row r="2" spans="1:13" ht="23.25">
      <c r="A2" s="43"/>
      <c r="B2" s="1137" t="s">
        <v>353</v>
      </c>
      <c r="C2" s="1036"/>
      <c r="D2" s="1036"/>
      <c r="E2" s="1036"/>
      <c r="F2" s="1036"/>
      <c r="G2" s="1036"/>
      <c r="H2" s="1036"/>
      <c r="I2" s="1036"/>
      <c r="J2" s="1036"/>
      <c r="K2" s="1036"/>
      <c r="L2" s="1036"/>
      <c r="M2" s="1037"/>
    </row>
    <row r="3" spans="1:13">
      <c r="A3" s="43">
        <v>1</v>
      </c>
      <c r="B3" s="1145" t="s">
        <v>354</v>
      </c>
      <c r="C3" s="173" t="s">
        <v>355</v>
      </c>
      <c r="D3" s="196" t="s">
        <v>356</v>
      </c>
      <c r="E3" s="283" t="s">
        <v>353</v>
      </c>
      <c r="F3" s="284" t="s">
        <v>357</v>
      </c>
      <c r="G3" s="175" t="s">
        <v>358</v>
      </c>
      <c r="H3" s="176" t="s">
        <v>139</v>
      </c>
      <c r="I3" s="177">
        <v>120</v>
      </c>
      <c r="J3" s="1172"/>
      <c r="K3" s="1147"/>
      <c r="L3" s="286">
        <f>K3/170</f>
        <v>0</v>
      </c>
      <c r="M3" s="287">
        <f>K3*I3</f>
        <v>0</v>
      </c>
    </row>
    <row r="4" spans="1:13">
      <c r="A4" s="43"/>
      <c r="B4" s="1146"/>
      <c r="C4" s="288" t="s">
        <v>359</v>
      </c>
      <c r="D4" s="220"/>
      <c r="E4" s="289"/>
      <c r="F4" s="290"/>
      <c r="G4" s="291"/>
      <c r="H4" s="292"/>
      <c r="I4" s="293"/>
      <c r="J4" s="1146"/>
      <c r="K4" s="1148"/>
      <c r="L4" s="294">
        <f>J3/170</f>
        <v>0</v>
      </c>
      <c r="M4" s="295">
        <f>I4*J3</f>
        <v>0</v>
      </c>
    </row>
    <row r="5" spans="1:13">
      <c r="A5" s="296">
        <v>2</v>
      </c>
      <c r="B5" s="168" t="s">
        <v>360</v>
      </c>
      <c r="C5" s="297" t="s">
        <v>361</v>
      </c>
      <c r="D5" s="298" t="s">
        <v>362</v>
      </c>
      <c r="E5" s="299" t="s">
        <v>353</v>
      </c>
      <c r="F5" s="300"/>
      <c r="G5" s="301" t="s">
        <v>363</v>
      </c>
      <c r="H5" s="240" t="s">
        <v>139</v>
      </c>
      <c r="I5" s="302">
        <v>36</v>
      </c>
      <c r="J5" s="1172"/>
      <c r="K5" s="1173"/>
      <c r="L5" s="304">
        <f>K5/90</f>
        <v>0</v>
      </c>
      <c r="M5" s="287">
        <f>K5*I5</f>
        <v>0</v>
      </c>
    </row>
    <row r="6" spans="1:13" ht="15.75" customHeight="1">
      <c r="A6" s="61"/>
      <c r="B6" s="305"/>
      <c r="C6" s="306" t="s">
        <v>364</v>
      </c>
      <c r="D6" s="307"/>
      <c r="E6" s="308"/>
      <c r="F6" s="309"/>
      <c r="G6" s="310"/>
      <c r="H6" s="311"/>
      <c r="I6" s="312"/>
      <c r="J6" s="1146"/>
      <c r="K6" s="1146"/>
      <c r="L6" s="313">
        <f>J5/90</f>
        <v>0</v>
      </c>
      <c r="M6" s="295">
        <f>I6*J5</f>
        <v>0</v>
      </c>
    </row>
    <row r="7" spans="1:13">
      <c r="A7" s="296">
        <v>3</v>
      </c>
      <c r="B7" s="172" t="s">
        <v>365</v>
      </c>
      <c r="C7" s="224" t="s">
        <v>366</v>
      </c>
      <c r="D7" s="314" t="s">
        <v>367</v>
      </c>
      <c r="E7" s="283" t="s">
        <v>353</v>
      </c>
      <c r="F7" s="209" t="s">
        <v>368</v>
      </c>
      <c r="G7" s="175" t="s">
        <v>369</v>
      </c>
      <c r="H7" s="176" t="s">
        <v>139</v>
      </c>
      <c r="I7" s="226">
        <v>16</v>
      </c>
      <c r="J7" s="1152"/>
      <c r="K7" s="1147"/>
      <c r="L7" s="315">
        <f>K7/480</f>
        <v>0</v>
      </c>
      <c r="M7" s="287">
        <f>K7*I7</f>
        <v>0</v>
      </c>
    </row>
    <row r="8" spans="1:13">
      <c r="B8" s="200"/>
      <c r="C8" s="265" t="s">
        <v>370</v>
      </c>
      <c r="D8" s="220"/>
      <c r="E8" s="316"/>
      <c r="F8" s="317"/>
      <c r="G8" s="318"/>
      <c r="H8" s="319"/>
      <c r="I8" s="320"/>
      <c r="J8" s="1146"/>
      <c r="K8" s="1148"/>
      <c r="L8" s="321">
        <f>J7/480</f>
        <v>0</v>
      </c>
      <c r="M8" s="295">
        <f>I8*J7</f>
        <v>0</v>
      </c>
    </row>
    <row r="9" spans="1:13">
      <c r="A9" s="296">
        <v>4</v>
      </c>
      <c r="B9" s="172" t="s">
        <v>371</v>
      </c>
      <c r="C9" s="224" t="s">
        <v>372</v>
      </c>
      <c r="D9" s="322" t="s">
        <v>373</v>
      </c>
      <c r="E9" s="283" t="s">
        <v>353</v>
      </c>
      <c r="F9" s="209" t="s">
        <v>374</v>
      </c>
      <c r="G9" s="175" t="s">
        <v>375</v>
      </c>
      <c r="H9" s="176" t="s">
        <v>139</v>
      </c>
      <c r="I9" s="177">
        <v>18</v>
      </c>
      <c r="J9" s="1152"/>
      <c r="K9" s="1147"/>
      <c r="L9" s="315">
        <f>K9/636</f>
        <v>0</v>
      </c>
      <c r="M9" s="287">
        <f>K9*I9</f>
        <v>0</v>
      </c>
    </row>
    <row r="10" spans="1:13">
      <c r="B10" s="200" t="s">
        <v>376</v>
      </c>
      <c r="C10" s="265" t="s">
        <v>377</v>
      </c>
      <c r="D10" s="147"/>
      <c r="E10" s="316"/>
      <c r="F10" s="317"/>
      <c r="G10" s="150"/>
      <c r="H10" s="151"/>
      <c r="I10" s="202"/>
      <c r="J10" s="1146"/>
      <c r="K10" s="1148"/>
      <c r="L10" s="321">
        <f>J9/636</f>
        <v>0</v>
      </c>
      <c r="M10" s="295">
        <f>I10*J9</f>
        <v>0</v>
      </c>
    </row>
    <row r="11" spans="1:13">
      <c r="A11" s="296">
        <v>5</v>
      </c>
      <c r="B11" s="172" t="s">
        <v>378</v>
      </c>
      <c r="C11" s="323" t="s">
        <v>379</v>
      </c>
      <c r="D11" s="314" t="s">
        <v>367</v>
      </c>
      <c r="E11" s="324" t="s">
        <v>353</v>
      </c>
      <c r="F11" s="325" t="s">
        <v>380</v>
      </c>
      <c r="G11" s="175" t="s">
        <v>381</v>
      </c>
      <c r="H11" s="172" t="s">
        <v>139</v>
      </c>
      <c r="I11" s="326">
        <v>12</v>
      </c>
      <c r="J11" s="1152"/>
      <c r="K11" s="1147"/>
      <c r="L11" s="327">
        <f>K11/480</f>
        <v>0</v>
      </c>
      <c r="M11" s="287">
        <f>K11*I11</f>
        <v>0</v>
      </c>
    </row>
    <row r="12" spans="1:13">
      <c r="B12" s="328"/>
      <c r="C12" s="265" t="s">
        <v>370</v>
      </c>
      <c r="D12" s="147"/>
      <c r="E12" s="329"/>
      <c r="F12" s="317"/>
      <c r="G12" s="330"/>
      <c r="H12" s="331"/>
      <c r="I12" s="332"/>
      <c r="J12" s="1146"/>
      <c r="K12" s="1148"/>
      <c r="L12" s="333">
        <f>J11/480</f>
        <v>0</v>
      </c>
      <c r="M12" s="295">
        <f>I12*J11</f>
        <v>0</v>
      </c>
    </row>
    <row r="13" spans="1:13">
      <c r="A13" s="296">
        <v>6</v>
      </c>
      <c r="B13" s="1145" t="s">
        <v>382</v>
      </c>
      <c r="C13" s="224" t="s">
        <v>383</v>
      </c>
      <c r="D13" s="314" t="s">
        <v>367</v>
      </c>
      <c r="E13" s="283" t="s">
        <v>353</v>
      </c>
      <c r="F13" s="209" t="s">
        <v>384</v>
      </c>
      <c r="G13" s="175" t="s">
        <v>385</v>
      </c>
      <c r="H13" s="176" t="s">
        <v>139</v>
      </c>
      <c r="I13" s="177">
        <v>6</v>
      </c>
      <c r="J13" s="1152"/>
      <c r="K13" s="1147"/>
      <c r="L13" s="315">
        <f>K13/480</f>
        <v>0</v>
      </c>
      <c r="M13" s="287">
        <f>K13*I13</f>
        <v>0</v>
      </c>
    </row>
    <row r="14" spans="1:13">
      <c r="B14" s="1146"/>
      <c r="C14" s="334" t="s">
        <v>386</v>
      </c>
      <c r="D14" s="147"/>
      <c r="E14" s="316"/>
      <c r="F14" s="317"/>
      <c r="G14" s="318"/>
      <c r="H14" s="319"/>
      <c r="I14" s="320"/>
      <c r="J14" s="1146"/>
      <c r="K14" s="1148"/>
      <c r="L14" s="321">
        <f>J13/480</f>
        <v>0</v>
      </c>
      <c r="M14" s="295">
        <f>I14*J13</f>
        <v>0</v>
      </c>
    </row>
    <row r="15" spans="1:13" ht="15.75" customHeight="1">
      <c r="A15" s="296">
        <v>7</v>
      </c>
      <c r="B15" s="200" t="s">
        <v>387</v>
      </c>
      <c r="C15" s="262" t="s">
        <v>388</v>
      </c>
      <c r="D15" s="147" t="s">
        <v>389</v>
      </c>
      <c r="E15" s="316" t="s">
        <v>353</v>
      </c>
      <c r="F15" s="160" t="s">
        <v>390</v>
      </c>
      <c r="G15" s="150" t="s">
        <v>391</v>
      </c>
      <c r="H15" s="151" t="s">
        <v>139</v>
      </c>
      <c r="I15" s="152">
        <v>71</v>
      </c>
      <c r="J15" s="335"/>
      <c r="K15" s="336"/>
      <c r="L15" s="337">
        <f>K15/960</f>
        <v>0</v>
      </c>
      <c r="M15" s="338">
        <f t="shared" ref="M15:M25" si="0">K15*I15</f>
        <v>0</v>
      </c>
    </row>
    <row r="16" spans="1:13" ht="15.75" customHeight="1">
      <c r="A16" s="296">
        <v>8</v>
      </c>
      <c r="B16" s="200" t="s">
        <v>392</v>
      </c>
      <c r="C16" s="265" t="s">
        <v>393</v>
      </c>
      <c r="D16" s="339" t="s">
        <v>394</v>
      </c>
      <c r="E16" s="340" t="s">
        <v>353</v>
      </c>
      <c r="F16" s="160" t="s">
        <v>395</v>
      </c>
      <c r="G16" s="150" t="s">
        <v>396</v>
      </c>
      <c r="H16" s="151" t="s">
        <v>139</v>
      </c>
      <c r="I16" s="266">
        <v>10</v>
      </c>
      <c r="J16" s="335"/>
      <c r="K16" s="336"/>
      <c r="L16" s="337">
        <f t="shared" ref="L16:L21" si="1">K16/640</f>
        <v>0</v>
      </c>
      <c r="M16" s="338">
        <f t="shared" si="0"/>
        <v>0</v>
      </c>
    </row>
    <row r="17" spans="1:13" ht="15.75" customHeight="1">
      <c r="A17" s="296">
        <v>9</v>
      </c>
      <c r="B17" s="233" t="s">
        <v>397</v>
      </c>
      <c r="C17" s="262" t="s">
        <v>398</v>
      </c>
      <c r="D17" s="339" t="s">
        <v>394</v>
      </c>
      <c r="E17" s="340" t="s">
        <v>353</v>
      </c>
      <c r="F17" s="160" t="s">
        <v>399</v>
      </c>
      <c r="G17" s="161" t="s">
        <v>400</v>
      </c>
      <c r="H17" s="162" t="s">
        <v>139</v>
      </c>
      <c r="I17" s="266">
        <v>10</v>
      </c>
      <c r="J17" s="335"/>
      <c r="K17" s="336"/>
      <c r="L17" s="337">
        <f t="shared" si="1"/>
        <v>0</v>
      </c>
      <c r="M17" s="338">
        <f t="shared" si="0"/>
        <v>0</v>
      </c>
    </row>
    <row r="18" spans="1:13" ht="15.75" customHeight="1">
      <c r="A18" s="296">
        <v>10</v>
      </c>
      <c r="B18" s="341" t="s">
        <v>401</v>
      </c>
      <c r="C18" s="262" t="s">
        <v>402</v>
      </c>
      <c r="D18" s="339" t="s">
        <v>394</v>
      </c>
      <c r="E18" s="340" t="s">
        <v>353</v>
      </c>
      <c r="F18" s="160" t="s">
        <v>403</v>
      </c>
      <c r="G18" s="161" t="s">
        <v>404</v>
      </c>
      <c r="H18" s="162" t="s">
        <v>139</v>
      </c>
      <c r="I18" s="266">
        <v>10</v>
      </c>
      <c r="J18" s="335"/>
      <c r="K18" s="336"/>
      <c r="L18" s="337">
        <f t="shared" si="1"/>
        <v>0</v>
      </c>
      <c r="M18" s="338">
        <f t="shared" si="0"/>
        <v>0</v>
      </c>
    </row>
    <row r="19" spans="1:13" ht="15.75" customHeight="1">
      <c r="A19" s="296">
        <v>11</v>
      </c>
      <c r="B19" s="341" t="s">
        <v>405</v>
      </c>
      <c r="C19" s="262" t="s">
        <v>406</v>
      </c>
      <c r="D19" s="339" t="s">
        <v>394</v>
      </c>
      <c r="E19" s="340" t="s">
        <v>353</v>
      </c>
      <c r="F19" s="160" t="s">
        <v>407</v>
      </c>
      <c r="G19" s="161" t="s">
        <v>408</v>
      </c>
      <c r="H19" s="162" t="s">
        <v>139</v>
      </c>
      <c r="I19" s="163">
        <v>5</v>
      </c>
      <c r="J19" s="335"/>
      <c r="K19" s="336"/>
      <c r="L19" s="337">
        <f t="shared" si="1"/>
        <v>0</v>
      </c>
      <c r="M19" s="338">
        <f t="shared" si="0"/>
        <v>0</v>
      </c>
    </row>
    <row r="20" spans="1:13" ht="15.75" customHeight="1">
      <c r="A20" s="296">
        <v>12</v>
      </c>
      <c r="B20" s="233" t="s">
        <v>409</v>
      </c>
      <c r="C20" s="262" t="s">
        <v>410</v>
      </c>
      <c r="D20" s="339" t="s">
        <v>411</v>
      </c>
      <c r="E20" s="340" t="s">
        <v>353</v>
      </c>
      <c r="F20" s="160" t="s">
        <v>412</v>
      </c>
      <c r="G20" s="161" t="s">
        <v>413</v>
      </c>
      <c r="H20" s="162" t="s">
        <v>139</v>
      </c>
      <c r="I20" s="163">
        <v>15</v>
      </c>
      <c r="J20" s="335"/>
      <c r="K20" s="336"/>
      <c r="L20" s="337">
        <f t="shared" si="1"/>
        <v>0</v>
      </c>
      <c r="M20" s="338">
        <f t="shared" si="0"/>
        <v>0</v>
      </c>
    </row>
    <row r="21" spans="1:13" ht="15.75" customHeight="1">
      <c r="A21" s="296">
        <v>13</v>
      </c>
      <c r="B21" s="233" t="s">
        <v>414</v>
      </c>
      <c r="C21" s="262" t="s">
        <v>415</v>
      </c>
      <c r="D21" s="339" t="s">
        <v>411</v>
      </c>
      <c r="E21" s="340" t="s">
        <v>353</v>
      </c>
      <c r="F21" s="160" t="s">
        <v>416</v>
      </c>
      <c r="G21" s="161" t="s">
        <v>417</v>
      </c>
      <c r="H21" s="162" t="s">
        <v>139</v>
      </c>
      <c r="I21" s="163">
        <v>10</v>
      </c>
      <c r="J21" s="335"/>
      <c r="K21" s="336"/>
      <c r="L21" s="337">
        <f t="shared" si="1"/>
        <v>0</v>
      </c>
      <c r="M21" s="338">
        <f t="shared" si="0"/>
        <v>0</v>
      </c>
    </row>
    <row r="22" spans="1:13" ht="15.75" customHeight="1">
      <c r="A22" s="296">
        <v>14</v>
      </c>
      <c r="B22" s="172" t="s">
        <v>418</v>
      </c>
      <c r="C22" s="262" t="s">
        <v>419</v>
      </c>
      <c r="D22" s="339" t="s">
        <v>420</v>
      </c>
      <c r="E22" s="340" t="s">
        <v>353</v>
      </c>
      <c r="F22" s="160" t="s">
        <v>421</v>
      </c>
      <c r="G22" s="161" t="s">
        <v>422</v>
      </c>
      <c r="H22" s="162" t="s">
        <v>139</v>
      </c>
      <c r="I22" s="266">
        <v>20</v>
      </c>
      <c r="J22" s="335"/>
      <c r="K22" s="336"/>
      <c r="L22" s="337">
        <f t="shared" ref="L22:L24" si="2">K22/168</f>
        <v>0</v>
      </c>
      <c r="M22" s="338">
        <f t="shared" si="0"/>
        <v>0</v>
      </c>
    </row>
    <row r="23" spans="1:13" ht="15.75" customHeight="1">
      <c r="A23" s="296">
        <v>15</v>
      </c>
      <c r="B23" s="172" t="s">
        <v>423</v>
      </c>
      <c r="C23" s="262" t="s">
        <v>424</v>
      </c>
      <c r="D23" s="339" t="s">
        <v>420</v>
      </c>
      <c r="E23" s="340" t="s">
        <v>353</v>
      </c>
      <c r="F23" s="149" t="s">
        <v>425</v>
      </c>
      <c r="G23" s="161" t="s">
        <v>426</v>
      </c>
      <c r="H23" s="162" t="s">
        <v>139</v>
      </c>
      <c r="I23" s="163">
        <v>30</v>
      </c>
      <c r="J23" s="335"/>
      <c r="K23" s="336"/>
      <c r="L23" s="342">
        <f t="shared" si="2"/>
        <v>0</v>
      </c>
      <c r="M23" s="343">
        <f t="shared" si="0"/>
        <v>0</v>
      </c>
    </row>
    <row r="24" spans="1:13" ht="15.75" customHeight="1">
      <c r="A24" s="296">
        <v>16</v>
      </c>
      <c r="B24" s="344" t="s">
        <v>427</v>
      </c>
      <c r="C24" s="262" t="s">
        <v>428</v>
      </c>
      <c r="D24" s="339" t="s">
        <v>429</v>
      </c>
      <c r="E24" s="340" t="s">
        <v>353</v>
      </c>
      <c r="F24" s="160" t="s">
        <v>430</v>
      </c>
      <c r="G24" s="161" t="s">
        <v>431</v>
      </c>
      <c r="H24" s="162" t="s">
        <v>139</v>
      </c>
      <c r="I24" s="163">
        <v>15</v>
      </c>
      <c r="J24" s="335"/>
      <c r="K24" s="336"/>
      <c r="L24" s="342">
        <f t="shared" si="2"/>
        <v>0</v>
      </c>
      <c r="M24" s="343">
        <f t="shared" si="0"/>
        <v>0</v>
      </c>
    </row>
    <row r="25" spans="1:13" ht="15.75" customHeight="1">
      <c r="A25" s="296">
        <v>17</v>
      </c>
      <c r="B25" s="1145" t="s">
        <v>432</v>
      </c>
      <c r="C25" s="345" t="s">
        <v>433</v>
      </c>
      <c r="D25" s="1169" t="s">
        <v>245</v>
      </c>
      <c r="E25" s="283" t="s">
        <v>353</v>
      </c>
      <c r="F25" s="209" t="s">
        <v>434</v>
      </c>
      <c r="G25" s="175" t="s">
        <v>435</v>
      </c>
      <c r="H25" s="176" t="s">
        <v>139</v>
      </c>
      <c r="I25" s="177">
        <v>13</v>
      </c>
      <c r="J25" s="1152"/>
      <c r="K25" s="1147"/>
      <c r="L25" s="315">
        <f>K25/54</f>
        <v>0</v>
      </c>
      <c r="M25" s="287">
        <f t="shared" si="0"/>
        <v>0</v>
      </c>
    </row>
    <row r="26" spans="1:13" ht="15.75" customHeight="1">
      <c r="B26" s="1146"/>
      <c r="C26" s="346" t="s">
        <v>436</v>
      </c>
      <c r="D26" s="1146"/>
      <c r="E26" s="289"/>
      <c r="F26" s="290"/>
      <c r="G26" s="347"/>
      <c r="H26" s="348"/>
      <c r="I26" s="349">
        <v>18</v>
      </c>
      <c r="J26" s="1146"/>
      <c r="K26" s="1148"/>
      <c r="L26" s="294">
        <f>J25/54</f>
        <v>0</v>
      </c>
      <c r="M26" s="295">
        <f>I26*J25</f>
        <v>0</v>
      </c>
    </row>
    <row r="27" spans="1:13" ht="15.75" customHeight="1">
      <c r="A27" s="296">
        <v>18</v>
      </c>
      <c r="B27" s="1145" t="s">
        <v>437</v>
      </c>
      <c r="C27" s="350" t="s">
        <v>438</v>
      </c>
      <c r="D27" s="351" t="s">
        <v>439</v>
      </c>
      <c r="E27" s="299" t="s">
        <v>353</v>
      </c>
      <c r="F27" s="300"/>
      <c r="G27" s="352" t="s">
        <v>440</v>
      </c>
      <c r="H27" s="353" t="s">
        <v>139</v>
      </c>
      <c r="I27" s="354">
        <v>15</v>
      </c>
      <c r="J27" s="1170"/>
      <c r="K27" s="1171"/>
      <c r="L27" s="355">
        <f>K27/72</f>
        <v>0</v>
      </c>
      <c r="M27" s="287">
        <f>K27*I27</f>
        <v>0</v>
      </c>
    </row>
    <row r="28" spans="1:13" ht="15.75" customHeight="1">
      <c r="A28" s="61"/>
      <c r="B28" s="1146"/>
      <c r="C28" s="356" t="s">
        <v>441</v>
      </c>
      <c r="D28" s="357"/>
      <c r="E28" s="358" t="s">
        <v>442</v>
      </c>
      <c r="F28" s="309"/>
      <c r="G28" s="310" t="s">
        <v>443</v>
      </c>
      <c r="H28" s="311"/>
      <c r="I28" s="359">
        <v>55</v>
      </c>
      <c r="J28" s="1146"/>
      <c r="K28" s="1146"/>
      <c r="L28" s="360">
        <f>J27/72</f>
        <v>0</v>
      </c>
      <c r="M28" s="295">
        <f>I28*J27</f>
        <v>0</v>
      </c>
    </row>
    <row r="29" spans="1:13" ht="15.75" customHeight="1">
      <c r="A29" s="296">
        <v>19</v>
      </c>
      <c r="B29" s="361" t="s">
        <v>444</v>
      </c>
      <c r="C29" s="362" t="s">
        <v>445</v>
      </c>
      <c r="D29" s="363" t="s">
        <v>446</v>
      </c>
      <c r="E29" s="364" t="s">
        <v>353</v>
      </c>
      <c r="F29" s="365" t="s">
        <v>447</v>
      </c>
      <c r="G29" s="366" t="s">
        <v>448</v>
      </c>
      <c r="H29" s="367" t="s">
        <v>139</v>
      </c>
      <c r="I29" s="368">
        <v>6</v>
      </c>
      <c r="J29" s="369"/>
      <c r="K29" s="370"/>
      <c r="L29" s="371">
        <f>K29/40</f>
        <v>0</v>
      </c>
      <c r="M29" s="287">
        <f>K29*I29</f>
        <v>0</v>
      </c>
    </row>
    <row r="30" spans="1:13" ht="15.75" customHeight="1">
      <c r="A30" s="61"/>
      <c r="B30" s="305"/>
      <c r="C30" s="372" t="s">
        <v>449</v>
      </c>
      <c r="D30" s="307"/>
      <c r="E30" s="308"/>
      <c r="F30" s="309"/>
      <c r="G30" s="373"/>
      <c r="H30" s="311"/>
      <c r="I30" s="359">
        <v>11</v>
      </c>
      <c r="J30" s="374"/>
      <c r="K30" s="375"/>
      <c r="L30" s="360">
        <f>J30/40</f>
        <v>0</v>
      </c>
      <c r="M30" s="295">
        <f>I30*J29</f>
        <v>0</v>
      </c>
    </row>
    <row r="31" spans="1:13" ht="15.75" customHeight="1">
      <c r="A31" s="296">
        <v>20</v>
      </c>
      <c r="B31" s="1145" t="s">
        <v>450</v>
      </c>
      <c r="C31" s="224" t="s">
        <v>451</v>
      </c>
      <c r="D31" s="314" t="s">
        <v>452</v>
      </c>
      <c r="E31" s="283" t="s">
        <v>353</v>
      </c>
      <c r="F31" s="209" t="s">
        <v>453</v>
      </c>
      <c r="G31" s="175" t="s">
        <v>454</v>
      </c>
      <c r="H31" s="176" t="s">
        <v>139</v>
      </c>
      <c r="I31" s="226">
        <v>10</v>
      </c>
      <c r="J31" s="1152"/>
      <c r="K31" s="1147"/>
      <c r="L31" s="315">
        <f>K31/30</f>
        <v>0</v>
      </c>
      <c r="M31" s="287">
        <f>K31*I31</f>
        <v>0</v>
      </c>
    </row>
    <row r="32" spans="1:13" ht="15.75" customHeight="1">
      <c r="B32" s="1146"/>
      <c r="C32" s="265" t="s">
        <v>455</v>
      </c>
      <c r="D32" s="147"/>
      <c r="E32" s="316"/>
      <c r="F32" s="317"/>
      <c r="G32" s="318" t="s">
        <v>456</v>
      </c>
      <c r="H32" s="151"/>
      <c r="I32" s="202"/>
      <c r="J32" s="1146"/>
      <c r="K32" s="1148"/>
      <c r="L32" s="321">
        <f>J31/30</f>
        <v>0</v>
      </c>
      <c r="M32" s="295">
        <f>I32*J31</f>
        <v>0</v>
      </c>
    </row>
    <row r="33" spans="1:13" ht="15.75" customHeight="1">
      <c r="A33" s="296">
        <v>21</v>
      </c>
      <c r="B33" s="1145" t="s">
        <v>457</v>
      </c>
      <c r="C33" s="376" t="s">
        <v>458</v>
      </c>
      <c r="D33" s="377" t="s">
        <v>212</v>
      </c>
      <c r="E33" s="283" t="s">
        <v>353</v>
      </c>
      <c r="F33" s="209"/>
      <c r="G33" s="378" t="s">
        <v>459</v>
      </c>
      <c r="H33" s="176" t="s">
        <v>139</v>
      </c>
      <c r="I33" s="177">
        <v>10</v>
      </c>
      <c r="J33" s="1152"/>
      <c r="K33" s="1147"/>
      <c r="L33" s="315">
        <f>K33/87</f>
        <v>0</v>
      </c>
      <c r="M33" s="287">
        <f>K33*I33</f>
        <v>0</v>
      </c>
    </row>
    <row r="34" spans="1:13" ht="15.75" customHeight="1">
      <c r="A34" s="61"/>
      <c r="B34" s="1146"/>
      <c r="C34" s="379" t="s">
        <v>460</v>
      </c>
      <c r="D34" s="147"/>
      <c r="E34" s="316"/>
      <c r="F34" s="317"/>
      <c r="G34" s="318"/>
      <c r="H34" s="151"/>
      <c r="I34" s="202"/>
      <c r="J34" s="1146"/>
      <c r="K34" s="1148"/>
      <c r="L34" s="321">
        <f>J33/87</f>
        <v>0</v>
      </c>
      <c r="M34" s="295">
        <f>I34*J33</f>
        <v>0</v>
      </c>
    </row>
    <row r="35" spans="1:13" ht="15.75" customHeight="1">
      <c r="A35" s="61">
        <v>22</v>
      </c>
      <c r="B35" s="1164" t="s">
        <v>461</v>
      </c>
      <c r="C35" s="230" t="s">
        <v>462</v>
      </c>
      <c r="D35" s="314" t="s">
        <v>463</v>
      </c>
      <c r="E35" s="329" t="s">
        <v>353</v>
      </c>
      <c r="F35" s="209" t="s">
        <v>464</v>
      </c>
      <c r="G35" s="210" t="s">
        <v>465</v>
      </c>
      <c r="H35" s="211" t="s">
        <v>139</v>
      </c>
      <c r="I35" s="215">
        <v>10</v>
      </c>
      <c r="J35" s="1152"/>
      <c r="K35" s="1154"/>
      <c r="L35" s="315">
        <f>K35/160</f>
        <v>0</v>
      </c>
      <c r="M35" s="287">
        <f>K35*I35</f>
        <v>0</v>
      </c>
    </row>
    <row r="36" spans="1:13" ht="15.75" customHeight="1">
      <c r="B36" s="1146"/>
      <c r="C36" s="265" t="s">
        <v>466</v>
      </c>
      <c r="D36" s="380"/>
      <c r="E36" s="316"/>
      <c r="F36" s="317"/>
      <c r="G36" s="330"/>
      <c r="H36" s="331"/>
      <c r="I36" s="332"/>
      <c r="J36" s="1146"/>
      <c r="K36" s="1148"/>
      <c r="L36" s="321">
        <f>J35/160</f>
        <v>0</v>
      </c>
      <c r="M36" s="295">
        <f>I36*J35</f>
        <v>0</v>
      </c>
    </row>
    <row r="37" spans="1:13" ht="15.75" customHeight="1">
      <c r="A37" s="61">
        <v>23</v>
      </c>
      <c r="B37" s="1145" t="s">
        <v>467</v>
      </c>
      <c r="C37" s="345" t="s">
        <v>468</v>
      </c>
      <c r="D37" s="381" t="s">
        <v>469</v>
      </c>
      <c r="E37" s="283" t="s">
        <v>353</v>
      </c>
      <c r="F37" s="209" t="s">
        <v>470</v>
      </c>
      <c r="G37" s="175" t="s">
        <v>471</v>
      </c>
      <c r="H37" s="176" t="s">
        <v>139</v>
      </c>
      <c r="I37" s="226">
        <v>35</v>
      </c>
      <c r="J37" s="1152"/>
      <c r="K37" s="1154"/>
      <c r="L37" s="315">
        <f>K37/156</f>
        <v>0</v>
      </c>
      <c r="M37" s="287">
        <f>K37*I37</f>
        <v>0</v>
      </c>
    </row>
    <row r="38" spans="1:13" ht="15.75" customHeight="1">
      <c r="B38" s="1153"/>
      <c r="C38" s="314" t="s">
        <v>472</v>
      </c>
      <c r="D38" s="382"/>
      <c r="E38" s="329"/>
      <c r="F38" s="160"/>
      <c r="G38" s="330" t="s">
        <v>473</v>
      </c>
      <c r="H38" s="331"/>
      <c r="I38" s="383">
        <v>1</v>
      </c>
      <c r="J38" s="1146"/>
      <c r="K38" s="1148"/>
      <c r="L38" s="321">
        <f>J37/156</f>
        <v>0</v>
      </c>
      <c r="M38" s="295">
        <f>I38*J37</f>
        <v>0</v>
      </c>
    </row>
    <row r="39" spans="1:13" ht="15.75" customHeight="1">
      <c r="A39" s="61">
        <v>24</v>
      </c>
      <c r="B39" s="1145" t="s">
        <v>474</v>
      </c>
      <c r="C39" s="345" t="s">
        <v>475</v>
      </c>
      <c r="D39" s="381" t="s">
        <v>476</v>
      </c>
      <c r="E39" s="283" t="s">
        <v>353</v>
      </c>
      <c r="F39" s="209" t="s">
        <v>477</v>
      </c>
      <c r="G39" s="175" t="s">
        <v>478</v>
      </c>
      <c r="H39" s="176" t="s">
        <v>139</v>
      </c>
      <c r="I39" s="177">
        <v>23</v>
      </c>
      <c r="J39" s="1152"/>
      <c r="K39" s="1147"/>
      <c r="L39" s="315">
        <f>K39/173</f>
        <v>0</v>
      </c>
      <c r="M39" s="287">
        <f>I39*K39</f>
        <v>0</v>
      </c>
    </row>
    <row r="40" spans="1:13" ht="15.75" customHeight="1">
      <c r="B40" s="1146"/>
      <c r="C40" s="384" t="s">
        <v>479</v>
      </c>
      <c r="D40" s="385"/>
      <c r="E40" s="329"/>
      <c r="F40" s="160"/>
      <c r="G40" s="330"/>
      <c r="H40" s="331"/>
      <c r="I40" s="383"/>
      <c r="J40" s="1146"/>
      <c r="K40" s="1148"/>
      <c r="L40" s="321">
        <f>J39/173</f>
        <v>0</v>
      </c>
      <c r="M40" s="295">
        <f>I40*J39</f>
        <v>0</v>
      </c>
    </row>
    <row r="41" spans="1:13" ht="15.75" customHeight="1">
      <c r="A41" s="61">
        <v>25</v>
      </c>
      <c r="B41" s="1145" t="s">
        <v>480</v>
      </c>
      <c r="C41" s="173" t="s">
        <v>481</v>
      </c>
      <c r="D41" s="314" t="s">
        <v>482</v>
      </c>
      <c r="E41" s="283" t="s">
        <v>353</v>
      </c>
      <c r="F41" s="209" t="s">
        <v>483</v>
      </c>
      <c r="G41" s="175" t="s">
        <v>484</v>
      </c>
      <c r="H41" s="176" t="s">
        <v>139</v>
      </c>
      <c r="I41" s="177">
        <v>14</v>
      </c>
      <c r="J41" s="1152"/>
      <c r="K41" s="1154"/>
      <c r="L41" s="315">
        <f>K41/156</f>
        <v>0</v>
      </c>
      <c r="M41" s="287">
        <f>K41*I41</f>
        <v>0</v>
      </c>
    </row>
    <row r="42" spans="1:13" ht="15.75" customHeight="1">
      <c r="B42" s="1146"/>
      <c r="C42" s="379" t="s">
        <v>485</v>
      </c>
      <c r="D42" s="147"/>
      <c r="E42" s="316"/>
      <c r="F42" s="317"/>
      <c r="G42" s="318"/>
      <c r="H42" s="319"/>
      <c r="I42" s="386">
        <v>9</v>
      </c>
      <c r="J42" s="1146"/>
      <c r="K42" s="1148"/>
      <c r="L42" s="321">
        <f>J41/156</f>
        <v>0</v>
      </c>
      <c r="M42" s="295">
        <f>J41*I42</f>
        <v>0</v>
      </c>
    </row>
    <row r="43" spans="1:13" ht="15.75" customHeight="1">
      <c r="A43" s="61">
        <v>26</v>
      </c>
      <c r="B43" s="1164" t="s">
        <v>486</v>
      </c>
      <c r="C43" s="230" t="s">
        <v>487</v>
      </c>
      <c r="D43" s="207" t="s">
        <v>488</v>
      </c>
      <c r="E43" s="329" t="s">
        <v>353</v>
      </c>
      <c r="F43" s="209" t="s">
        <v>489</v>
      </c>
      <c r="G43" s="210" t="s">
        <v>490</v>
      </c>
      <c r="H43" s="211" t="s">
        <v>139</v>
      </c>
      <c r="I43" s="215">
        <v>14</v>
      </c>
      <c r="J43" s="1152"/>
      <c r="K43" s="1154"/>
      <c r="L43" s="315">
        <f>K43/120</f>
        <v>0</v>
      </c>
      <c r="M43" s="287">
        <f>K43*14</f>
        <v>0</v>
      </c>
    </row>
    <row r="44" spans="1:13" ht="15.75" customHeight="1">
      <c r="B44" s="1146"/>
      <c r="C44" s="379" t="s">
        <v>491</v>
      </c>
      <c r="D44" s="147"/>
      <c r="E44" s="316"/>
      <c r="F44" s="317"/>
      <c r="G44" s="330"/>
      <c r="H44" s="331"/>
      <c r="I44" s="383"/>
      <c r="J44" s="1146"/>
      <c r="K44" s="1148"/>
      <c r="L44" s="321">
        <f>J43/120</f>
        <v>0</v>
      </c>
      <c r="M44" s="295">
        <f>J43*I44</f>
        <v>0</v>
      </c>
    </row>
    <row r="45" spans="1:13" ht="15.75" customHeight="1">
      <c r="A45" s="61">
        <v>27</v>
      </c>
      <c r="B45" s="172" t="s">
        <v>492</v>
      </c>
      <c r="C45" s="224" t="s">
        <v>493</v>
      </c>
      <c r="D45" s="314" t="s">
        <v>494</v>
      </c>
      <c r="E45" s="283" t="s">
        <v>353</v>
      </c>
      <c r="F45" s="225" t="s">
        <v>495</v>
      </c>
      <c r="G45" s="175" t="s">
        <v>496</v>
      </c>
      <c r="H45" s="176" t="s">
        <v>139</v>
      </c>
      <c r="I45" s="226">
        <v>20</v>
      </c>
      <c r="J45" s="1152"/>
      <c r="K45" s="1147"/>
      <c r="L45" s="315">
        <f>K45/240</f>
        <v>0</v>
      </c>
      <c r="M45" s="287">
        <f>K45*I45</f>
        <v>0</v>
      </c>
    </row>
    <row r="46" spans="1:13" ht="15.75" customHeight="1">
      <c r="B46" s="387"/>
      <c r="C46" s="314" t="s">
        <v>497</v>
      </c>
      <c r="D46" s="382"/>
      <c r="E46" s="329"/>
      <c r="F46" s="317"/>
      <c r="G46" s="330"/>
      <c r="H46" s="331"/>
      <c r="I46" s="332"/>
      <c r="J46" s="1146"/>
      <c r="K46" s="1148"/>
      <c r="L46" s="321">
        <f>J45/240</f>
        <v>0</v>
      </c>
      <c r="M46" s="295">
        <f>J45*20</f>
        <v>0</v>
      </c>
    </row>
    <row r="47" spans="1:13" ht="15.75" customHeight="1">
      <c r="A47" s="61">
        <v>28</v>
      </c>
      <c r="B47" s="1145" t="s">
        <v>498</v>
      </c>
      <c r="C47" s="224" t="s">
        <v>499</v>
      </c>
      <c r="D47" s="322" t="s">
        <v>500</v>
      </c>
      <c r="E47" s="283" t="s">
        <v>353</v>
      </c>
      <c r="F47" s="209" t="s">
        <v>501</v>
      </c>
      <c r="G47" s="175" t="s">
        <v>502</v>
      </c>
      <c r="H47" s="176" t="s">
        <v>139</v>
      </c>
      <c r="I47" s="226">
        <v>20</v>
      </c>
      <c r="J47" s="1152"/>
      <c r="K47" s="1154"/>
      <c r="L47" s="315">
        <f>K47/192</f>
        <v>0</v>
      </c>
      <c r="M47" s="287">
        <f>K47*I47</f>
        <v>0</v>
      </c>
    </row>
    <row r="48" spans="1:13" ht="15.75" customHeight="1">
      <c r="B48" s="1167"/>
      <c r="C48" s="314" t="s">
        <v>503</v>
      </c>
      <c r="D48" s="382"/>
      <c r="E48" s="329"/>
      <c r="F48" s="317"/>
      <c r="G48" s="330"/>
      <c r="H48" s="331"/>
      <c r="I48" s="383">
        <v>11</v>
      </c>
      <c r="J48" s="1146"/>
      <c r="K48" s="1148"/>
      <c r="L48" s="321">
        <f>J47/192</f>
        <v>0</v>
      </c>
      <c r="M48" s="295">
        <f>J47*I48</f>
        <v>0</v>
      </c>
    </row>
    <row r="49" spans="1:13" ht="15.75" customHeight="1">
      <c r="A49" s="61">
        <v>29</v>
      </c>
      <c r="B49" s="172" t="s">
        <v>504</v>
      </c>
      <c r="C49" s="224" t="s">
        <v>505</v>
      </c>
      <c r="D49" s="388" t="s">
        <v>506</v>
      </c>
      <c r="E49" s="283" t="s">
        <v>353</v>
      </c>
      <c r="F49" s="209" t="s">
        <v>507</v>
      </c>
      <c r="G49" s="175" t="s">
        <v>508</v>
      </c>
      <c r="H49" s="176" t="s">
        <v>139</v>
      </c>
      <c r="I49" s="226">
        <v>4</v>
      </c>
      <c r="J49" s="1152"/>
      <c r="K49" s="1147"/>
      <c r="L49" s="315">
        <f>K49/192</f>
        <v>0</v>
      </c>
      <c r="M49" s="287">
        <f>K49*I49</f>
        <v>0</v>
      </c>
    </row>
    <row r="50" spans="1:13" ht="15.75" customHeight="1">
      <c r="B50" s="389"/>
      <c r="C50" s="265" t="s">
        <v>509</v>
      </c>
      <c r="D50" s="380"/>
      <c r="E50" s="316"/>
      <c r="F50" s="317"/>
      <c r="G50" s="330"/>
      <c r="H50" s="331"/>
      <c r="I50" s="383">
        <v>4</v>
      </c>
      <c r="J50" s="1146"/>
      <c r="K50" s="1148"/>
      <c r="L50" s="321">
        <f>J49/192</f>
        <v>0</v>
      </c>
      <c r="M50" s="295">
        <f>J49*I50</f>
        <v>0</v>
      </c>
    </row>
    <row r="51" spans="1:13" ht="15.75" customHeight="1">
      <c r="A51" s="61">
        <v>30</v>
      </c>
      <c r="B51" s="1145" t="s">
        <v>510</v>
      </c>
      <c r="C51" s="224" t="s">
        <v>511</v>
      </c>
      <c r="D51" s="314" t="s">
        <v>512</v>
      </c>
      <c r="E51" s="283" t="s">
        <v>353</v>
      </c>
      <c r="F51" s="209" t="s">
        <v>513</v>
      </c>
      <c r="G51" s="175" t="s">
        <v>514</v>
      </c>
      <c r="H51" s="176" t="s">
        <v>139</v>
      </c>
      <c r="I51" s="226">
        <v>10</v>
      </c>
      <c r="J51" s="1152"/>
      <c r="K51" s="1147"/>
      <c r="L51" s="315">
        <f>K51/162</f>
        <v>0</v>
      </c>
      <c r="M51" s="287">
        <f>K51*I51</f>
        <v>0</v>
      </c>
    </row>
    <row r="52" spans="1:13" ht="15.75" customHeight="1">
      <c r="B52" s="1146"/>
      <c r="C52" s="390" t="s">
        <v>515</v>
      </c>
      <c r="D52" s="391" t="s">
        <v>194</v>
      </c>
      <c r="E52" s="289"/>
      <c r="F52" s="290"/>
      <c r="G52" s="347"/>
      <c r="H52" s="348"/>
      <c r="I52" s="349">
        <v>8</v>
      </c>
      <c r="J52" s="1146"/>
      <c r="K52" s="1148"/>
      <c r="L52" s="294">
        <f>J51/162</f>
        <v>0</v>
      </c>
      <c r="M52" s="392">
        <f>J51*I52</f>
        <v>0</v>
      </c>
    </row>
    <row r="53" spans="1:13" ht="15.75" customHeight="1">
      <c r="A53" s="296">
        <v>31</v>
      </c>
      <c r="B53" s="1145" t="s">
        <v>516</v>
      </c>
      <c r="C53" s="1168" t="s">
        <v>517</v>
      </c>
      <c r="D53" s="298" t="s">
        <v>518</v>
      </c>
      <c r="E53" s="299" t="s">
        <v>353</v>
      </c>
      <c r="F53" s="300"/>
      <c r="G53" s="393" t="s">
        <v>519</v>
      </c>
      <c r="H53" s="240" t="s">
        <v>139</v>
      </c>
      <c r="I53" s="302">
        <v>10</v>
      </c>
      <c r="J53" s="285"/>
      <c r="K53" s="303"/>
      <c r="L53" s="286">
        <f>K53/225</f>
        <v>0</v>
      </c>
      <c r="M53" s="287">
        <f>K53*I53</f>
        <v>0</v>
      </c>
    </row>
    <row r="54" spans="1:13" ht="15.75" customHeight="1">
      <c r="A54" s="61"/>
      <c r="B54" s="1146"/>
      <c r="C54" s="1146"/>
      <c r="D54" s="307"/>
      <c r="E54" s="308"/>
      <c r="F54" s="394" t="s">
        <v>520</v>
      </c>
      <c r="G54" s="373"/>
      <c r="H54" s="311"/>
      <c r="I54" s="312"/>
      <c r="J54" s="395"/>
      <c r="K54" s="396"/>
      <c r="L54" s="321">
        <f>J53/225</f>
        <v>0</v>
      </c>
      <c r="M54" s="295">
        <f>J53*I54</f>
        <v>0</v>
      </c>
    </row>
    <row r="55" spans="1:13" ht="15.75" customHeight="1">
      <c r="A55" s="296">
        <v>32</v>
      </c>
      <c r="B55" s="241" t="s">
        <v>521</v>
      </c>
      <c r="C55" s="397" t="s">
        <v>522</v>
      </c>
      <c r="D55" s="398" t="s">
        <v>523</v>
      </c>
      <c r="E55" s="399" t="s">
        <v>353</v>
      </c>
      <c r="F55" s="197" t="s">
        <v>524</v>
      </c>
      <c r="G55" s="400" t="s">
        <v>525</v>
      </c>
      <c r="H55" s="401" t="s">
        <v>139</v>
      </c>
      <c r="I55" s="248">
        <v>15</v>
      </c>
      <c r="J55" s="1174"/>
      <c r="K55" s="1175"/>
      <c r="L55" s="402">
        <f>K55/144</f>
        <v>0</v>
      </c>
      <c r="M55" s="403">
        <f>K55*I55</f>
        <v>0</v>
      </c>
    </row>
    <row r="56" spans="1:13" ht="15.75" customHeight="1">
      <c r="B56" s="387"/>
      <c r="C56" s="242" t="s">
        <v>526</v>
      </c>
      <c r="D56" s="207"/>
      <c r="E56" s="329"/>
      <c r="F56" s="317"/>
      <c r="G56" s="404"/>
      <c r="H56" s="405"/>
      <c r="I56" s="212"/>
      <c r="J56" s="1146"/>
      <c r="K56" s="1148"/>
      <c r="L56" s="321">
        <f>J55/144</f>
        <v>0</v>
      </c>
      <c r="M56" s="295">
        <f>J55*I56</f>
        <v>0</v>
      </c>
    </row>
    <row r="57" spans="1:13" ht="15.75" customHeight="1">
      <c r="A57" s="296">
        <v>33</v>
      </c>
      <c r="B57" s="1145" t="s">
        <v>527</v>
      </c>
      <c r="C57" s="224" t="s">
        <v>528</v>
      </c>
      <c r="D57" s="322" t="s">
        <v>529</v>
      </c>
      <c r="E57" s="283" t="s">
        <v>353</v>
      </c>
      <c r="F57" s="209" t="s">
        <v>530</v>
      </c>
      <c r="G57" s="406" t="s">
        <v>531</v>
      </c>
      <c r="H57" s="407" t="s">
        <v>139</v>
      </c>
      <c r="I57" s="408">
        <v>12</v>
      </c>
      <c r="J57" s="1152"/>
      <c r="K57" s="1154"/>
      <c r="L57" s="409">
        <f>K57/160</f>
        <v>0</v>
      </c>
      <c r="M57" s="287">
        <f>K57*I57</f>
        <v>0</v>
      </c>
    </row>
    <row r="58" spans="1:13" ht="15.75" customHeight="1">
      <c r="B58" s="1153"/>
      <c r="C58" s="230" t="s">
        <v>532</v>
      </c>
      <c r="D58" s="410"/>
      <c r="E58" s="411"/>
      <c r="F58" s="209"/>
      <c r="G58" s="330"/>
      <c r="H58" s="331"/>
      <c r="I58" s="412">
        <v>13</v>
      </c>
      <c r="J58" s="1153"/>
      <c r="K58" s="1151"/>
      <c r="L58" s="413">
        <f>J57/160</f>
        <v>0</v>
      </c>
      <c r="M58" s="392">
        <f>J57*I58</f>
        <v>0</v>
      </c>
    </row>
    <row r="59" spans="1:13" ht="15.75" customHeight="1">
      <c r="B59" s="1146"/>
      <c r="C59" s="265" t="s">
        <v>533</v>
      </c>
      <c r="D59" s="414"/>
      <c r="E59" s="415"/>
      <c r="F59" s="317"/>
      <c r="G59" s="416"/>
      <c r="H59" s="417"/>
      <c r="I59" s="202"/>
      <c r="J59" s="1146"/>
      <c r="K59" s="1148"/>
      <c r="L59" s="418"/>
      <c r="M59" s="295"/>
    </row>
    <row r="60" spans="1:13" ht="15.75" customHeight="1">
      <c r="A60" s="296">
        <v>34</v>
      </c>
      <c r="B60" s="1164" t="s">
        <v>534</v>
      </c>
      <c r="C60" s="419" t="s">
        <v>535</v>
      </c>
      <c r="D60" s="196" t="s">
        <v>536</v>
      </c>
      <c r="E60" s="420" t="s">
        <v>353</v>
      </c>
      <c r="F60" s="209" t="s">
        <v>537</v>
      </c>
      <c r="G60" s="421" t="s">
        <v>538</v>
      </c>
      <c r="H60" s="211" t="s">
        <v>139</v>
      </c>
      <c r="I60" s="215">
        <v>5</v>
      </c>
      <c r="J60" s="1152"/>
      <c r="K60" s="1147"/>
      <c r="L60" s="422">
        <f>K60/300</f>
        <v>0</v>
      </c>
      <c r="M60" s="287">
        <f>K60*I60</f>
        <v>0</v>
      </c>
    </row>
    <row r="61" spans="1:13" ht="15.75" customHeight="1">
      <c r="B61" s="1146"/>
      <c r="C61" s="346" t="s">
        <v>539</v>
      </c>
      <c r="D61" s="220"/>
      <c r="E61" s="423"/>
      <c r="F61" s="290"/>
      <c r="G61" s="347"/>
      <c r="H61" s="348"/>
      <c r="I61" s="349">
        <v>5</v>
      </c>
      <c r="J61" s="1146"/>
      <c r="K61" s="1148"/>
      <c r="L61" s="424">
        <f>J60/300</f>
        <v>0</v>
      </c>
      <c r="M61" s="392">
        <f>J60*I61</f>
        <v>0</v>
      </c>
    </row>
    <row r="62" spans="1:13" ht="24">
      <c r="A62" s="296">
        <v>35</v>
      </c>
      <c r="B62" s="282" t="s">
        <v>540</v>
      </c>
      <c r="C62" s="425" t="s">
        <v>541</v>
      </c>
      <c r="D62" s="426" t="s">
        <v>542</v>
      </c>
      <c r="E62" s="427" t="s">
        <v>353</v>
      </c>
      <c r="F62" s="300" t="s">
        <v>543</v>
      </c>
      <c r="G62" s="428" t="s">
        <v>544</v>
      </c>
      <c r="H62" s="353" t="s">
        <v>139</v>
      </c>
      <c r="I62" s="302">
        <v>34</v>
      </c>
      <c r="J62" s="1177"/>
      <c r="K62" s="1178"/>
      <c r="L62" s="304">
        <f>K62/48</f>
        <v>0</v>
      </c>
      <c r="M62" s="287">
        <f>K62*I62</f>
        <v>0</v>
      </c>
    </row>
    <row r="63" spans="1:13" ht="15.75" customHeight="1">
      <c r="A63" s="61"/>
      <c r="B63" s="429"/>
      <c r="C63" s="430"/>
      <c r="D63" s="431"/>
      <c r="E63" s="358"/>
      <c r="F63" s="309"/>
      <c r="G63" s="432"/>
      <c r="H63" s="433"/>
      <c r="I63" s="434">
        <v>10</v>
      </c>
      <c r="J63" s="1146"/>
      <c r="K63" s="1146"/>
      <c r="L63" s="313">
        <f>J62/48</f>
        <v>0</v>
      </c>
      <c r="M63" s="295">
        <f>J62*I63</f>
        <v>0</v>
      </c>
    </row>
    <row r="64" spans="1:13" ht="15.75" customHeight="1">
      <c r="A64" s="296">
        <v>36</v>
      </c>
      <c r="B64" s="429" t="s">
        <v>545</v>
      </c>
      <c r="C64" s="430" t="s">
        <v>546</v>
      </c>
      <c r="D64" s="435" t="s">
        <v>547</v>
      </c>
      <c r="E64" s="358" t="s">
        <v>353</v>
      </c>
      <c r="F64" s="309"/>
      <c r="G64" s="432" t="s">
        <v>548</v>
      </c>
      <c r="H64" s="433" t="s">
        <v>139</v>
      </c>
      <c r="I64" s="434">
        <v>20</v>
      </c>
      <c r="J64" s="436"/>
      <c r="K64" s="437"/>
      <c r="L64" s="438">
        <f>K64/60</f>
        <v>0</v>
      </c>
      <c r="M64" s="439">
        <f t="shared" ref="M64:M66" si="3">K64*I64</f>
        <v>0</v>
      </c>
    </row>
    <row r="65" spans="1:13" ht="15.75" customHeight="1">
      <c r="A65" s="296">
        <v>37</v>
      </c>
      <c r="B65" s="233" t="s">
        <v>549</v>
      </c>
      <c r="C65" s="234" t="s">
        <v>550</v>
      </c>
      <c r="D65" s="322" t="s">
        <v>551</v>
      </c>
      <c r="E65" s="340" t="s">
        <v>353</v>
      </c>
      <c r="F65" s="160" t="s">
        <v>552</v>
      </c>
      <c r="G65" s="161" t="s">
        <v>553</v>
      </c>
      <c r="H65" s="162" t="s">
        <v>139</v>
      </c>
      <c r="I65" s="266">
        <v>15</v>
      </c>
      <c r="J65" s="335"/>
      <c r="K65" s="336"/>
      <c r="L65" s="337">
        <f>K65/96</f>
        <v>0</v>
      </c>
      <c r="M65" s="440">
        <f t="shared" si="3"/>
        <v>0</v>
      </c>
    </row>
    <row r="66" spans="1:13" ht="19.5" customHeight="1">
      <c r="A66" s="296">
        <v>38</v>
      </c>
      <c r="B66" s="1164" t="s">
        <v>554</v>
      </c>
      <c r="C66" s="1165" t="s">
        <v>555</v>
      </c>
      <c r="D66" s="381" t="s">
        <v>556</v>
      </c>
      <c r="E66" s="329" t="s">
        <v>353</v>
      </c>
      <c r="F66" s="209" t="s">
        <v>557</v>
      </c>
      <c r="G66" s="441" t="s">
        <v>558</v>
      </c>
      <c r="H66" s="211" t="s">
        <v>139</v>
      </c>
      <c r="I66" s="215">
        <v>10</v>
      </c>
      <c r="J66" s="1152"/>
      <c r="K66" s="1154"/>
      <c r="L66" s="315">
        <f t="shared" ref="L66:L67" si="4">K66/80</f>
        <v>0</v>
      </c>
      <c r="M66" s="1149">
        <f t="shared" si="3"/>
        <v>0</v>
      </c>
    </row>
    <row r="67" spans="1:13" ht="15.75" customHeight="1">
      <c r="A67" s="61"/>
      <c r="B67" s="1153"/>
      <c r="C67" s="1151"/>
      <c r="D67" s="207"/>
      <c r="E67" s="411"/>
      <c r="F67" s="209"/>
      <c r="G67" s="442"/>
      <c r="H67" s="331"/>
      <c r="I67" s="332"/>
      <c r="J67" s="1153"/>
      <c r="K67" s="1151"/>
      <c r="L67" s="315">
        <f t="shared" si="4"/>
        <v>0</v>
      </c>
      <c r="M67" s="1151"/>
    </row>
    <row r="68" spans="1:13" ht="15.75" customHeight="1">
      <c r="A68" s="61"/>
      <c r="B68" s="1146"/>
      <c r="C68" s="265" t="s">
        <v>559</v>
      </c>
      <c r="D68" s="147"/>
      <c r="E68" s="415"/>
      <c r="F68" s="317"/>
      <c r="G68" s="416"/>
      <c r="H68" s="151"/>
      <c r="I68" s="202"/>
      <c r="J68" s="1146"/>
      <c r="K68" s="1148"/>
      <c r="L68" s="337"/>
      <c r="M68" s="1148"/>
    </row>
    <row r="69" spans="1:13" ht="15.75" customHeight="1">
      <c r="A69" s="443">
        <v>39</v>
      </c>
      <c r="B69" s="1145" t="s">
        <v>560</v>
      </c>
      <c r="C69" s="1166" t="s">
        <v>561</v>
      </c>
      <c r="D69" s="314" t="s">
        <v>562</v>
      </c>
      <c r="E69" s="283" t="s">
        <v>353</v>
      </c>
      <c r="F69" s="209" t="s">
        <v>563</v>
      </c>
      <c r="G69" s="406" t="s">
        <v>564</v>
      </c>
      <c r="H69" s="176" t="s">
        <v>139</v>
      </c>
      <c r="I69" s="177">
        <v>38</v>
      </c>
      <c r="J69" s="1152"/>
      <c r="K69" s="1154"/>
      <c r="L69" s="315">
        <f>K69/80</f>
        <v>0</v>
      </c>
      <c r="M69" s="1149">
        <f>K69*I69</f>
        <v>0</v>
      </c>
    </row>
    <row r="70" spans="1:13" ht="15.75" customHeight="1">
      <c r="B70" s="1153"/>
      <c r="C70" s="1151"/>
      <c r="D70" s="444"/>
      <c r="E70" s="411"/>
      <c r="F70" s="209"/>
      <c r="G70" s="442"/>
      <c r="H70" s="331"/>
      <c r="I70" s="383">
        <v>3</v>
      </c>
      <c r="J70" s="1153"/>
      <c r="K70" s="1151"/>
      <c r="L70" s="315"/>
      <c r="M70" s="1151"/>
    </row>
    <row r="71" spans="1:13" ht="15.75" customHeight="1">
      <c r="A71" s="61"/>
      <c r="B71" s="1146"/>
      <c r="C71" s="265" t="s">
        <v>565</v>
      </c>
      <c r="D71" s="414"/>
      <c r="E71" s="415"/>
      <c r="F71" s="317"/>
      <c r="G71" s="416"/>
      <c r="H71" s="151"/>
      <c r="I71" s="202"/>
      <c r="J71" s="1146"/>
      <c r="K71" s="1148"/>
      <c r="L71" s="337"/>
      <c r="M71" s="1148"/>
    </row>
    <row r="72" spans="1:13" ht="15.75" customHeight="1">
      <c r="A72" s="443">
        <v>40</v>
      </c>
      <c r="B72" s="205" t="s">
        <v>566</v>
      </c>
      <c r="C72" s="445" t="s">
        <v>567</v>
      </c>
      <c r="D72" s="314" t="s">
        <v>568</v>
      </c>
      <c r="E72" s="411" t="s">
        <v>353</v>
      </c>
      <c r="F72" s="209" t="s">
        <v>569</v>
      </c>
      <c r="G72" s="404" t="s">
        <v>570</v>
      </c>
      <c r="H72" s="211" t="s">
        <v>139</v>
      </c>
      <c r="I72" s="215">
        <v>22</v>
      </c>
      <c r="J72" s="1152"/>
      <c r="K72" s="1147"/>
      <c r="L72" s="315">
        <f>K72/96</f>
        <v>0</v>
      </c>
      <c r="M72" s="1149">
        <f>K72*I72</f>
        <v>0</v>
      </c>
    </row>
    <row r="73" spans="1:13" ht="15.75" customHeight="1">
      <c r="B73" s="200"/>
      <c r="C73" s="445" t="s">
        <v>571</v>
      </c>
      <c r="D73" s="444"/>
      <c r="E73" s="411"/>
      <c r="F73" s="160"/>
      <c r="G73" s="404"/>
      <c r="H73" s="211"/>
      <c r="I73" s="212"/>
      <c r="J73" s="1146"/>
      <c r="K73" s="1148"/>
      <c r="L73" s="337"/>
      <c r="M73" s="1148"/>
    </row>
    <row r="74" spans="1:13" ht="15.75" customHeight="1">
      <c r="A74" s="296">
        <v>41</v>
      </c>
      <c r="B74" s="172" t="s">
        <v>572</v>
      </c>
      <c r="C74" s="224" t="s">
        <v>573</v>
      </c>
      <c r="D74" s="322" t="s">
        <v>574</v>
      </c>
      <c r="E74" s="446" t="s">
        <v>353</v>
      </c>
      <c r="F74" s="209" t="s">
        <v>575</v>
      </c>
      <c r="G74" s="406" t="s">
        <v>576</v>
      </c>
      <c r="H74" s="407" t="s">
        <v>139</v>
      </c>
      <c r="I74" s="226">
        <v>20</v>
      </c>
      <c r="J74" s="1152"/>
      <c r="K74" s="1147"/>
      <c r="L74" s="315">
        <f>K74/96</f>
        <v>0</v>
      </c>
      <c r="M74" s="1149">
        <f>K74*I74</f>
        <v>0</v>
      </c>
    </row>
    <row r="75" spans="1:13" ht="15.75" customHeight="1">
      <c r="B75" s="200"/>
      <c r="C75" s="201" t="s">
        <v>577</v>
      </c>
      <c r="D75" s="414"/>
      <c r="E75" s="415"/>
      <c r="F75" s="317"/>
      <c r="G75" s="416"/>
      <c r="H75" s="417"/>
      <c r="I75" s="202"/>
      <c r="J75" s="1146"/>
      <c r="K75" s="1148"/>
      <c r="L75" s="337"/>
      <c r="M75" s="1148"/>
    </row>
    <row r="76" spans="1:13" ht="25.5" customHeight="1">
      <c r="A76" s="296">
        <v>42</v>
      </c>
      <c r="B76" s="172" t="s">
        <v>578</v>
      </c>
      <c r="C76" s="447" t="s">
        <v>579</v>
      </c>
      <c r="D76" s="381" t="s">
        <v>580</v>
      </c>
      <c r="E76" s="448" t="s">
        <v>353</v>
      </c>
      <c r="F76" s="449" t="s">
        <v>581</v>
      </c>
      <c r="G76" s="1156" t="s">
        <v>582</v>
      </c>
      <c r="H76" s="450" t="s">
        <v>139</v>
      </c>
      <c r="I76" s="326">
        <v>13</v>
      </c>
      <c r="J76" s="1152"/>
      <c r="K76" s="1147"/>
      <c r="L76" s="327">
        <f t="shared" ref="L76:L77" si="5">K76/60</f>
        <v>0</v>
      </c>
      <c r="M76" s="1149">
        <f>K76*I76</f>
        <v>0</v>
      </c>
    </row>
    <row r="77" spans="1:13" ht="15.75" customHeight="1">
      <c r="B77" s="389"/>
      <c r="C77" s="201" t="s">
        <v>583</v>
      </c>
      <c r="D77" s="314" t="s">
        <v>584</v>
      </c>
      <c r="E77" s="415"/>
      <c r="F77" s="317"/>
      <c r="G77" s="1157"/>
      <c r="H77" s="451"/>
      <c r="I77" s="320"/>
      <c r="J77" s="1146"/>
      <c r="K77" s="1148"/>
      <c r="L77" s="452">
        <f t="shared" si="5"/>
        <v>0</v>
      </c>
      <c r="M77" s="1148"/>
    </row>
    <row r="78" spans="1:13" ht="15.75" customHeight="1">
      <c r="A78" s="296">
        <v>43</v>
      </c>
      <c r="B78" s="1145" t="s">
        <v>585</v>
      </c>
      <c r="C78" s="453" t="s">
        <v>586</v>
      </c>
      <c r="D78" s="196" t="s">
        <v>587</v>
      </c>
      <c r="E78" s="324" t="s">
        <v>353</v>
      </c>
      <c r="F78" s="449" t="s">
        <v>588</v>
      </c>
      <c r="G78" s="323" t="s">
        <v>589</v>
      </c>
      <c r="H78" s="172" t="s">
        <v>283</v>
      </c>
      <c r="I78" s="454">
        <v>30</v>
      </c>
      <c r="J78" s="1152"/>
      <c r="K78" s="1147"/>
      <c r="L78" s="315">
        <f>K78/64</f>
        <v>0</v>
      </c>
      <c r="M78" s="1149">
        <f>K78*I78</f>
        <v>0</v>
      </c>
    </row>
    <row r="79" spans="1:13" ht="15.75" customHeight="1">
      <c r="B79" s="1146"/>
      <c r="C79" s="455"/>
      <c r="D79" s="147"/>
      <c r="E79" s="456"/>
      <c r="F79" s="457"/>
      <c r="G79" s="458"/>
      <c r="H79" s="200"/>
      <c r="I79" s="459">
        <v>5</v>
      </c>
      <c r="J79" s="1146"/>
      <c r="K79" s="1148"/>
      <c r="L79" s="452"/>
      <c r="M79" s="1148"/>
    </row>
    <row r="80" spans="1:13" ht="36.75">
      <c r="A80" s="460">
        <v>44</v>
      </c>
      <c r="B80" s="1145" t="s">
        <v>590</v>
      </c>
      <c r="C80" s="461" t="s">
        <v>591</v>
      </c>
      <c r="D80" s="462" t="s">
        <v>574</v>
      </c>
      <c r="E80" s="448" t="s">
        <v>353</v>
      </c>
      <c r="F80" s="449" t="s">
        <v>592</v>
      </c>
      <c r="G80" s="406" t="s">
        <v>593</v>
      </c>
      <c r="H80" s="172" t="s">
        <v>139</v>
      </c>
      <c r="I80" s="326">
        <v>55</v>
      </c>
      <c r="J80" s="1152"/>
      <c r="K80" s="1147"/>
      <c r="L80" s="327">
        <f t="shared" ref="L80:L81" si="6">K80/96</f>
        <v>0</v>
      </c>
      <c r="M80" s="1149">
        <f>K80*I80</f>
        <v>0</v>
      </c>
    </row>
    <row r="81" spans="1:13" ht="15.75" customHeight="1">
      <c r="A81" s="267"/>
      <c r="B81" s="1146"/>
      <c r="C81" s="201" t="s">
        <v>594</v>
      </c>
      <c r="D81" s="207"/>
      <c r="E81" s="463"/>
      <c r="F81" s="457"/>
      <c r="G81" s="442"/>
      <c r="H81" s="405"/>
      <c r="I81" s="215">
        <v>23</v>
      </c>
      <c r="J81" s="1146"/>
      <c r="K81" s="1148"/>
      <c r="L81" s="452">
        <f t="shared" si="6"/>
        <v>0</v>
      </c>
      <c r="M81" s="1148"/>
    </row>
    <row r="82" spans="1:13" ht="15.75" customHeight="1">
      <c r="A82" s="460">
        <v>45</v>
      </c>
      <c r="B82" s="1145" t="s">
        <v>595</v>
      </c>
      <c r="C82" s="461" t="s">
        <v>596</v>
      </c>
      <c r="D82" s="196" t="s">
        <v>597</v>
      </c>
      <c r="E82" s="464" t="s">
        <v>353</v>
      </c>
      <c r="F82" s="449" t="s">
        <v>598</v>
      </c>
      <c r="G82" s="406" t="s">
        <v>599</v>
      </c>
      <c r="H82" s="172" t="s">
        <v>139</v>
      </c>
      <c r="I82" s="326">
        <v>15</v>
      </c>
      <c r="J82" s="1152"/>
      <c r="K82" s="1147"/>
      <c r="L82" s="327">
        <f>K82/60</f>
        <v>0</v>
      </c>
      <c r="M82" s="1149">
        <f>K82*I82</f>
        <v>0</v>
      </c>
    </row>
    <row r="83" spans="1:13" ht="15.75" customHeight="1">
      <c r="A83" s="267"/>
      <c r="B83" s="1146"/>
      <c r="C83" s="465" t="s">
        <v>600</v>
      </c>
      <c r="D83" s="147"/>
      <c r="E83" s="466"/>
      <c r="F83" s="317"/>
      <c r="G83" s="442"/>
      <c r="H83" s="405"/>
      <c r="I83" s="215">
        <v>3</v>
      </c>
      <c r="J83" s="1146"/>
      <c r="K83" s="1148"/>
      <c r="L83" s="452"/>
      <c r="M83" s="1148"/>
    </row>
    <row r="84" spans="1:13" ht="15.75" customHeight="1">
      <c r="A84" s="460">
        <v>46</v>
      </c>
      <c r="B84" s="172" t="s">
        <v>601</v>
      </c>
      <c r="C84" s="467" t="s">
        <v>602</v>
      </c>
      <c r="D84" s="196" t="s">
        <v>603</v>
      </c>
      <c r="E84" s="468" t="s">
        <v>353</v>
      </c>
      <c r="F84" s="209" t="s">
        <v>604</v>
      </c>
      <c r="G84" s="175" t="s">
        <v>605</v>
      </c>
      <c r="H84" s="176" t="s">
        <v>139</v>
      </c>
      <c r="I84" s="177">
        <v>15</v>
      </c>
      <c r="J84" s="1152"/>
      <c r="K84" s="1147"/>
      <c r="L84" s="469">
        <f>K84/100</f>
        <v>0</v>
      </c>
      <c r="M84" s="470">
        <f>K84*I84</f>
        <v>0</v>
      </c>
    </row>
    <row r="85" spans="1:13" ht="15.75" customHeight="1">
      <c r="A85" s="267"/>
      <c r="B85" s="200"/>
      <c r="C85" s="471" t="s">
        <v>606</v>
      </c>
      <c r="D85" s="147"/>
      <c r="E85" s="472"/>
      <c r="F85" s="317"/>
      <c r="G85" s="150"/>
      <c r="H85" s="151"/>
      <c r="I85" s="202"/>
      <c r="J85" s="1146"/>
      <c r="K85" s="1148"/>
      <c r="L85" s="473">
        <f>J84/100</f>
        <v>0</v>
      </c>
      <c r="M85" s="295">
        <f>J84*I85</f>
        <v>0</v>
      </c>
    </row>
    <row r="86" spans="1:13" ht="15.75" customHeight="1">
      <c r="A86" s="460">
        <v>47</v>
      </c>
      <c r="B86" s="172" t="s">
        <v>607</v>
      </c>
      <c r="C86" s="224" t="s">
        <v>608</v>
      </c>
      <c r="D86" s="314" t="s">
        <v>609</v>
      </c>
      <c r="E86" s="283" t="s">
        <v>353</v>
      </c>
      <c r="F86" s="209" t="s">
        <v>610</v>
      </c>
      <c r="G86" s="378" t="s">
        <v>611</v>
      </c>
      <c r="H86" s="176" t="s">
        <v>139</v>
      </c>
      <c r="I86" s="177">
        <v>15</v>
      </c>
      <c r="J86" s="1152"/>
      <c r="K86" s="1147"/>
      <c r="L86" s="315">
        <f>K86/600</f>
        <v>0</v>
      </c>
      <c r="M86" s="1150">
        <f>K86*I86</f>
        <v>0</v>
      </c>
    </row>
    <row r="87" spans="1:13" ht="15.75" customHeight="1">
      <c r="A87" s="267"/>
      <c r="B87" s="387"/>
      <c r="C87" s="242" t="s">
        <v>612</v>
      </c>
      <c r="D87" s="474"/>
      <c r="E87" s="316"/>
      <c r="F87" s="160"/>
      <c r="G87" s="210"/>
      <c r="H87" s="211"/>
      <c r="I87" s="212"/>
      <c r="J87" s="1146"/>
      <c r="K87" s="1148"/>
      <c r="L87" s="337" t="s">
        <v>613</v>
      </c>
      <c r="M87" s="1148"/>
    </row>
    <row r="88" spans="1:13" ht="15.75" customHeight="1">
      <c r="A88" s="460">
        <v>48</v>
      </c>
      <c r="B88" s="172" t="s">
        <v>614</v>
      </c>
      <c r="C88" s="173" t="s">
        <v>615</v>
      </c>
      <c r="D88" s="381" t="s">
        <v>616</v>
      </c>
      <c r="E88" s="283" t="s">
        <v>353</v>
      </c>
      <c r="F88" s="209" t="s">
        <v>617</v>
      </c>
      <c r="G88" s="378" t="s">
        <v>618</v>
      </c>
      <c r="H88" s="176" t="s">
        <v>139</v>
      </c>
      <c r="I88" s="177">
        <v>10</v>
      </c>
      <c r="J88" s="1152"/>
      <c r="K88" s="1147"/>
      <c r="L88" s="315">
        <f>K88/140</f>
        <v>0</v>
      </c>
      <c r="M88" s="1149">
        <f>K88*I88</f>
        <v>0</v>
      </c>
    </row>
    <row r="89" spans="1:13" ht="15.75" customHeight="1">
      <c r="A89" s="267"/>
      <c r="B89" s="200"/>
      <c r="C89" s="201" t="s">
        <v>619</v>
      </c>
      <c r="D89" s="475"/>
      <c r="E89" s="316"/>
      <c r="F89" s="317"/>
      <c r="G89" s="318"/>
      <c r="H89" s="319"/>
      <c r="I89" s="320"/>
      <c r="J89" s="1146"/>
      <c r="K89" s="1148"/>
      <c r="L89" s="337"/>
      <c r="M89" s="1148"/>
    </row>
    <row r="90" spans="1:13" ht="15.75" customHeight="1">
      <c r="A90" s="460">
        <v>49</v>
      </c>
      <c r="B90" s="172" t="s">
        <v>620</v>
      </c>
      <c r="C90" s="224" t="s">
        <v>621</v>
      </c>
      <c r="D90" s="381" t="s">
        <v>622</v>
      </c>
      <c r="E90" s="283" t="s">
        <v>353</v>
      </c>
      <c r="F90" s="209" t="s">
        <v>623</v>
      </c>
      <c r="G90" s="378" t="s">
        <v>624</v>
      </c>
      <c r="H90" s="176" t="s">
        <v>139</v>
      </c>
      <c r="I90" s="226">
        <v>15</v>
      </c>
      <c r="J90" s="476"/>
      <c r="K90" s="1154"/>
      <c r="L90" s="315">
        <f>K90/16</f>
        <v>0</v>
      </c>
      <c r="M90" s="1149">
        <f>J91*I90</f>
        <v>0</v>
      </c>
    </row>
    <row r="91" spans="1:13" ht="15.75" customHeight="1">
      <c r="A91" s="267"/>
      <c r="B91" s="200"/>
      <c r="C91" s="201" t="s">
        <v>625</v>
      </c>
      <c r="D91" s="147" t="s">
        <v>626</v>
      </c>
      <c r="E91" s="316"/>
      <c r="F91" s="317"/>
      <c r="G91" s="150"/>
      <c r="H91" s="151"/>
      <c r="I91" s="202"/>
      <c r="J91" s="477"/>
      <c r="K91" s="1148"/>
      <c r="L91" s="337"/>
      <c r="M91" s="1148"/>
    </row>
    <row r="92" spans="1:13" ht="15.75" customHeight="1">
      <c r="A92" s="460">
        <v>50</v>
      </c>
      <c r="B92" s="145" t="s">
        <v>627</v>
      </c>
      <c r="C92" s="224" t="s">
        <v>628</v>
      </c>
      <c r="D92" s="314" t="s">
        <v>629</v>
      </c>
      <c r="E92" s="283" t="s">
        <v>353</v>
      </c>
      <c r="F92" s="209" t="s">
        <v>630</v>
      </c>
      <c r="G92" s="378" t="s">
        <v>631</v>
      </c>
      <c r="H92" s="176" t="s">
        <v>139</v>
      </c>
      <c r="I92" s="177">
        <v>25</v>
      </c>
      <c r="J92" s="1152"/>
      <c r="K92" s="1147"/>
      <c r="L92" s="315">
        <f>K92/128</f>
        <v>0</v>
      </c>
      <c r="M92" s="1149">
        <f>K92*I92</f>
        <v>0</v>
      </c>
    </row>
    <row r="93" spans="1:13" ht="15.75" customHeight="1">
      <c r="B93" s="200"/>
      <c r="C93" s="201" t="s">
        <v>632</v>
      </c>
      <c r="D93" s="147"/>
      <c r="E93" s="316"/>
      <c r="F93" s="317"/>
      <c r="G93" s="318"/>
      <c r="H93" s="319"/>
      <c r="I93" s="386">
        <v>12</v>
      </c>
      <c r="J93" s="1146"/>
      <c r="K93" s="1148"/>
      <c r="L93" s="337"/>
      <c r="M93" s="1148"/>
    </row>
    <row r="94" spans="1:13" ht="15.75" customHeight="1">
      <c r="A94" s="296"/>
      <c r="B94" s="172" t="s">
        <v>633</v>
      </c>
      <c r="C94" s="173" t="s">
        <v>634</v>
      </c>
      <c r="D94" s="381" t="s">
        <v>635</v>
      </c>
      <c r="E94" s="283" t="s">
        <v>353</v>
      </c>
      <c r="F94" s="209"/>
      <c r="G94" s="175" t="s">
        <v>636</v>
      </c>
      <c r="H94" s="176" t="s">
        <v>139</v>
      </c>
      <c r="I94" s="478">
        <v>100</v>
      </c>
      <c r="J94" s="1172"/>
      <c r="K94" s="303"/>
      <c r="L94" s="304"/>
      <c r="M94" s="1158"/>
    </row>
    <row r="95" spans="1:13" ht="15.75" customHeight="1">
      <c r="B95" s="205"/>
      <c r="C95" s="206" t="s">
        <v>637</v>
      </c>
      <c r="D95" s="207"/>
      <c r="E95" s="329"/>
      <c r="F95" s="209"/>
      <c r="G95" s="210" t="s">
        <v>638</v>
      </c>
      <c r="H95" s="211"/>
      <c r="I95" s="479"/>
      <c r="J95" s="1153"/>
      <c r="K95" s="480"/>
      <c r="L95" s="481"/>
      <c r="M95" s="1153"/>
    </row>
    <row r="96" spans="1:13" ht="15.75" customHeight="1">
      <c r="A96" s="443">
        <v>51</v>
      </c>
      <c r="B96" s="205"/>
      <c r="C96" s="206"/>
      <c r="D96" s="207"/>
      <c r="E96" s="329"/>
      <c r="F96" s="209" t="s">
        <v>639</v>
      </c>
      <c r="G96" s="210" t="s">
        <v>640</v>
      </c>
      <c r="H96" s="211"/>
      <c r="I96" s="479"/>
      <c r="J96" s="482"/>
      <c r="K96" s="480"/>
      <c r="L96" s="481">
        <f t="shared" ref="L96:L97" si="7">K96/72</f>
        <v>0</v>
      </c>
      <c r="M96" s="403">
        <f>K96*I94</f>
        <v>0</v>
      </c>
    </row>
    <row r="97" spans="1:13" ht="15.75" customHeight="1">
      <c r="A97" s="443">
        <v>52</v>
      </c>
      <c r="B97" s="205"/>
      <c r="C97" s="230"/>
      <c r="D97" s="462"/>
      <c r="E97" s="329"/>
      <c r="F97" s="209" t="s">
        <v>641</v>
      </c>
      <c r="G97" s="210" t="s">
        <v>642</v>
      </c>
      <c r="H97" s="211"/>
      <c r="I97" s="479"/>
      <c r="J97" s="482"/>
      <c r="K97" s="480"/>
      <c r="L97" s="481">
        <f t="shared" si="7"/>
        <v>0</v>
      </c>
      <c r="M97" s="403">
        <f>K97*I94</f>
        <v>0</v>
      </c>
    </row>
    <row r="98" spans="1:13" ht="15.75" customHeight="1">
      <c r="A98" s="61"/>
      <c r="B98" s="200"/>
      <c r="C98" s="265"/>
      <c r="D98" s="475"/>
      <c r="E98" s="316"/>
      <c r="F98" s="317"/>
      <c r="G98" s="150" t="s">
        <v>638</v>
      </c>
      <c r="H98" s="151"/>
      <c r="I98" s="483"/>
      <c r="J98" s="395"/>
      <c r="K98" s="396"/>
      <c r="L98" s="484"/>
      <c r="M98" s="485"/>
    </row>
    <row r="99" spans="1:13" ht="15.75" customHeight="1">
      <c r="A99" s="296">
        <v>53</v>
      </c>
      <c r="B99" s="172" t="s">
        <v>643</v>
      </c>
      <c r="C99" s="173" t="s">
        <v>644</v>
      </c>
      <c r="D99" s="388"/>
      <c r="E99" s="283"/>
      <c r="F99" s="486">
        <v>5312</v>
      </c>
      <c r="G99" s="175" t="s">
        <v>645</v>
      </c>
      <c r="H99" s="176"/>
      <c r="I99" s="302">
        <v>132</v>
      </c>
      <c r="J99" s="1174"/>
      <c r="K99" s="1175"/>
      <c r="L99" s="422">
        <f>K99/144</f>
        <v>0</v>
      </c>
      <c r="M99" s="287">
        <f>K99*I99</f>
        <v>0</v>
      </c>
    </row>
    <row r="100" spans="1:13" ht="15.75" customHeight="1">
      <c r="B100" s="205"/>
      <c r="C100" s="242" t="s">
        <v>646</v>
      </c>
      <c r="D100" s="382" t="s">
        <v>647</v>
      </c>
      <c r="E100" s="329" t="s">
        <v>353</v>
      </c>
      <c r="F100" s="487"/>
      <c r="G100" s="210" t="s">
        <v>648</v>
      </c>
      <c r="H100" s="211" t="s">
        <v>139</v>
      </c>
      <c r="I100" s="488">
        <v>27</v>
      </c>
      <c r="J100" s="1146"/>
      <c r="K100" s="1148"/>
      <c r="L100" s="473">
        <f>J99/144</f>
        <v>0</v>
      </c>
      <c r="M100" s="295">
        <f>J99*I100</f>
        <v>0</v>
      </c>
    </row>
    <row r="101" spans="1:13" ht="15.75" customHeight="1">
      <c r="A101" s="296">
        <v>54</v>
      </c>
      <c r="B101" s="172" t="s">
        <v>649</v>
      </c>
      <c r="C101" s="489" t="s">
        <v>650</v>
      </c>
      <c r="D101" s="196" t="s">
        <v>651</v>
      </c>
      <c r="E101" s="283"/>
      <c r="F101" s="490">
        <v>4450</v>
      </c>
      <c r="G101" s="175" t="s">
        <v>652</v>
      </c>
      <c r="H101" s="353" t="s">
        <v>139</v>
      </c>
      <c r="I101" s="226">
        <v>19</v>
      </c>
      <c r="J101" s="491"/>
      <c r="K101" s="492"/>
      <c r="L101" s="493">
        <f>K101/166</f>
        <v>0</v>
      </c>
      <c r="M101" s="494">
        <f>I101*K101</f>
        <v>0</v>
      </c>
    </row>
    <row r="102" spans="1:13" ht="15.75" customHeight="1">
      <c r="A102" s="61"/>
      <c r="B102" s="205"/>
      <c r="C102" s="495" t="s">
        <v>653</v>
      </c>
      <c r="D102" s="207"/>
      <c r="E102" s="329"/>
      <c r="F102" s="486"/>
      <c r="G102" s="210" t="s">
        <v>178</v>
      </c>
      <c r="H102" s="367"/>
      <c r="I102" s="212"/>
      <c r="J102" s="476"/>
      <c r="K102" s="496"/>
      <c r="L102" s="497">
        <f>J102/166</f>
        <v>0</v>
      </c>
      <c r="M102" s="498"/>
    </row>
    <row r="103" spans="1:13" ht="15.75" customHeight="1">
      <c r="A103" s="296">
        <v>55</v>
      </c>
      <c r="B103" s="172" t="s">
        <v>654</v>
      </c>
      <c r="C103" s="173" t="s">
        <v>655</v>
      </c>
      <c r="D103" s="196" t="s">
        <v>656</v>
      </c>
      <c r="E103" s="283"/>
      <c r="F103" s="490">
        <v>6903</v>
      </c>
      <c r="G103" s="175" t="s">
        <v>657</v>
      </c>
      <c r="H103" s="176" t="s">
        <v>139</v>
      </c>
      <c r="I103" s="177">
        <v>19</v>
      </c>
      <c r="J103" s="491"/>
      <c r="K103" s="492"/>
      <c r="L103" s="493">
        <f>K103/159.6</f>
        <v>0</v>
      </c>
      <c r="M103" s="494">
        <f>(I103*K103)</f>
        <v>0</v>
      </c>
    </row>
    <row r="104" spans="1:13" ht="15.75" customHeight="1">
      <c r="A104" s="61"/>
      <c r="B104" s="200"/>
      <c r="C104" s="201" t="s">
        <v>658</v>
      </c>
      <c r="D104" s="147"/>
      <c r="E104" s="316"/>
      <c r="F104" s="499"/>
      <c r="G104" s="150" t="s">
        <v>638</v>
      </c>
      <c r="H104" s="151"/>
      <c r="I104" s="152">
        <v>34</v>
      </c>
      <c r="J104" s="500"/>
      <c r="K104" s="501"/>
      <c r="L104" s="502">
        <f>J103/159.6</f>
        <v>0</v>
      </c>
      <c r="M104" s="503">
        <f>J103*I104</f>
        <v>0</v>
      </c>
    </row>
    <row r="105" spans="1:13" ht="15.75" customHeight="1">
      <c r="A105" s="296">
        <v>56</v>
      </c>
      <c r="B105" s="172" t="s">
        <v>659</v>
      </c>
      <c r="C105" s="224" t="s">
        <v>660</v>
      </c>
      <c r="D105" s="381" t="s">
        <v>661</v>
      </c>
      <c r="E105" s="283" t="s">
        <v>353</v>
      </c>
      <c r="F105" s="1155">
        <v>14600</v>
      </c>
      <c r="G105" s="175" t="s">
        <v>662</v>
      </c>
      <c r="H105" s="176" t="s">
        <v>139</v>
      </c>
      <c r="I105" s="226">
        <v>2</v>
      </c>
      <c r="J105" s="504"/>
      <c r="K105" s="1147"/>
      <c r="L105" s="315">
        <f>K105/144</f>
        <v>0</v>
      </c>
      <c r="M105" s="1149">
        <f>K105*I105</f>
        <v>0</v>
      </c>
    </row>
    <row r="106" spans="1:13" ht="15.75" customHeight="1">
      <c r="A106" s="61"/>
      <c r="B106" s="205"/>
      <c r="C106" s="230" t="s">
        <v>663</v>
      </c>
      <c r="D106" s="207"/>
      <c r="E106" s="329"/>
      <c r="F106" s="1153"/>
      <c r="G106" s="210" t="s">
        <v>178</v>
      </c>
      <c r="H106" s="211"/>
      <c r="I106" s="212"/>
      <c r="J106" s="1152"/>
      <c r="K106" s="1151"/>
      <c r="L106" s="315"/>
      <c r="M106" s="1151"/>
    </row>
    <row r="107" spans="1:13" ht="15.75" customHeight="1">
      <c r="A107" s="61"/>
      <c r="B107" s="200"/>
      <c r="C107" s="201" t="s">
        <v>664</v>
      </c>
      <c r="D107" s="147"/>
      <c r="E107" s="316"/>
      <c r="F107" s="1146"/>
      <c r="G107" s="150"/>
      <c r="H107" s="151"/>
      <c r="I107" s="202"/>
      <c r="J107" s="1146"/>
      <c r="K107" s="1148"/>
      <c r="L107" s="337"/>
      <c r="M107" s="1148"/>
    </row>
    <row r="108" spans="1:13" ht="15.75" customHeight="1">
      <c r="A108" s="296">
        <v>57</v>
      </c>
      <c r="B108" s="172" t="s">
        <v>665</v>
      </c>
      <c r="C108" s="173" t="s">
        <v>666</v>
      </c>
      <c r="D108" s="381" t="s">
        <v>661</v>
      </c>
      <c r="E108" s="283" t="s">
        <v>353</v>
      </c>
      <c r="F108" s="486">
        <v>14380</v>
      </c>
      <c r="G108" s="505" t="s">
        <v>667</v>
      </c>
      <c r="H108" s="176" t="s">
        <v>139</v>
      </c>
      <c r="I108" s="177">
        <v>10</v>
      </c>
      <c r="J108" s="1152"/>
      <c r="K108" s="1147"/>
      <c r="L108" s="315"/>
      <c r="M108" s="1149">
        <f>K108*I108</f>
        <v>0</v>
      </c>
    </row>
    <row r="109" spans="1:13" ht="15.75" customHeight="1">
      <c r="B109" s="205"/>
      <c r="C109" s="232"/>
      <c r="D109" s="207"/>
      <c r="E109" s="329"/>
      <c r="F109" s="487"/>
      <c r="G109" s="210" t="s">
        <v>178</v>
      </c>
      <c r="H109" s="506"/>
      <c r="I109" s="507"/>
      <c r="J109" s="1146"/>
      <c r="K109" s="1148"/>
      <c r="L109" s="337">
        <f>K109/144</f>
        <v>0</v>
      </c>
      <c r="M109" s="1148"/>
    </row>
    <row r="110" spans="1:13" ht="16.5" customHeight="1">
      <c r="A110" s="296">
        <v>58</v>
      </c>
      <c r="B110" s="172" t="s">
        <v>668</v>
      </c>
      <c r="C110" s="1161" t="s">
        <v>669</v>
      </c>
      <c r="D110" s="381" t="s">
        <v>661</v>
      </c>
      <c r="E110" s="283" t="s">
        <v>353</v>
      </c>
      <c r="F110" s="486">
        <v>14754</v>
      </c>
      <c r="G110" s="175" t="s">
        <v>670</v>
      </c>
      <c r="H110" s="176" t="s">
        <v>139</v>
      </c>
      <c r="I110" s="226">
        <v>60</v>
      </c>
      <c r="J110" s="1152"/>
      <c r="K110" s="1154"/>
      <c r="L110" s="1160">
        <f>K111/288</f>
        <v>0</v>
      </c>
      <c r="M110" s="1149">
        <f>K110*I110</f>
        <v>0</v>
      </c>
    </row>
    <row r="111" spans="1:13" ht="22.5" customHeight="1">
      <c r="B111" s="205"/>
      <c r="C111" s="1146"/>
      <c r="D111" s="207"/>
      <c r="E111" s="329"/>
      <c r="F111" s="487"/>
      <c r="G111" s="421" t="s">
        <v>178</v>
      </c>
      <c r="H111" s="211"/>
      <c r="I111" s="212"/>
      <c r="J111" s="1146"/>
      <c r="K111" s="1148"/>
      <c r="L111" s="1148"/>
      <c r="M111" s="1148"/>
    </row>
    <row r="112" spans="1:13" ht="22.5" customHeight="1">
      <c r="A112" s="296">
        <v>59</v>
      </c>
      <c r="B112" s="172" t="s">
        <v>671</v>
      </c>
      <c r="C112" s="1162" t="s">
        <v>672</v>
      </c>
      <c r="D112" s="381" t="s">
        <v>673</v>
      </c>
      <c r="E112" s="283" t="s">
        <v>353</v>
      </c>
      <c r="F112" s="486">
        <v>23683</v>
      </c>
      <c r="G112" s="323" t="s">
        <v>674</v>
      </c>
      <c r="H112" s="176" t="s">
        <v>139</v>
      </c>
      <c r="I112" s="226">
        <v>80</v>
      </c>
      <c r="J112" s="1152"/>
      <c r="K112" s="1147"/>
      <c r="L112" s="315">
        <f t="shared" ref="L112:L114" si="8">K112/168</f>
        <v>0</v>
      </c>
      <c r="M112" s="1149">
        <f>K112*I112</f>
        <v>0</v>
      </c>
    </row>
    <row r="113" spans="1:13" ht="15.75" customHeight="1">
      <c r="B113" s="200"/>
      <c r="C113" s="1146"/>
      <c r="D113" s="147"/>
      <c r="E113" s="316"/>
      <c r="F113" s="499"/>
      <c r="G113" s="458"/>
      <c r="H113" s="151"/>
      <c r="I113" s="202"/>
      <c r="J113" s="1146"/>
      <c r="K113" s="1148"/>
      <c r="L113" s="337">
        <f t="shared" si="8"/>
        <v>0</v>
      </c>
      <c r="M113" s="1148"/>
    </row>
    <row r="114" spans="1:13" ht="15.75" customHeight="1">
      <c r="A114" s="296">
        <v>60</v>
      </c>
      <c r="B114" s="205" t="s">
        <v>675</v>
      </c>
      <c r="C114" s="230" t="s">
        <v>676</v>
      </c>
      <c r="D114" s="381" t="s">
        <v>661</v>
      </c>
      <c r="E114" s="329" t="s">
        <v>353</v>
      </c>
      <c r="F114" s="486">
        <v>19268</v>
      </c>
      <c r="G114" s="210" t="s">
        <v>677</v>
      </c>
      <c r="H114" s="211" t="s">
        <v>139</v>
      </c>
      <c r="I114" s="215">
        <v>12</v>
      </c>
      <c r="J114" s="1152"/>
      <c r="K114" s="1176"/>
      <c r="L114" s="1160">
        <f t="shared" si="8"/>
        <v>0</v>
      </c>
      <c r="M114" s="1149">
        <f>K114*I114</f>
        <v>0</v>
      </c>
    </row>
    <row r="115" spans="1:13" ht="15.75" customHeight="1">
      <c r="B115" s="205"/>
      <c r="C115" s="230" t="s">
        <v>678</v>
      </c>
      <c r="D115" s="207"/>
      <c r="E115" s="329"/>
      <c r="F115" s="508"/>
      <c r="G115" s="210" t="s">
        <v>178</v>
      </c>
      <c r="H115" s="211"/>
      <c r="I115" s="212"/>
      <c r="J115" s="1153"/>
      <c r="K115" s="1151"/>
      <c r="L115" s="1151"/>
      <c r="M115" s="1151"/>
    </row>
    <row r="116" spans="1:13" ht="15.75" customHeight="1">
      <c r="A116" s="61"/>
      <c r="B116" s="200"/>
      <c r="C116" s="509" t="s">
        <v>679</v>
      </c>
      <c r="D116" s="147"/>
      <c r="E116" s="316"/>
      <c r="F116" s="499"/>
      <c r="G116" s="150"/>
      <c r="H116" s="151"/>
      <c r="I116" s="202"/>
      <c r="J116" s="1146"/>
      <c r="K116" s="1148"/>
      <c r="L116" s="1148"/>
      <c r="M116" s="1148"/>
    </row>
    <row r="117" spans="1:13" ht="15.75" customHeight="1">
      <c r="A117" s="443">
        <v>61</v>
      </c>
      <c r="B117" s="172" t="s">
        <v>680</v>
      </c>
      <c r="C117" s="224" t="s">
        <v>681</v>
      </c>
      <c r="D117" s="381" t="s">
        <v>661</v>
      </c>
      <c r="E117" s="283" t="s">
        <v>353</v>
      </c>
      <c r="F117" s="486">
        <v>14587</v>
      </c>
      <c r="G117" s="175" t="s">
        <v>682</v>
      </c>
      <c r="H117" s="176" t="s">
        <v>139</v>
      </c>
      <c r="I117" s="177">
        <v>8</v>
      </c>
      <c r="J117" s="1152"/>
      <c r="K117" s="1154"/>
      <c r="L117" s="1160">
        <f>K117/168</f>
        <v>0</v>
      </c>
      <c r="M117" s="1149">
        <f>K117*I117</f>
        <v>0</v>
      </c>
    </row>
    <row r="118" spans="1:13" ht="15.75" customHeight="1">
      <c r="B118" s="200"/>
      <c r="C118" s="228"/>
      <c r="D118" s="147"/>
      <c r="E118" s="316"/>
      <c r="F118" s="487"/>
      <c r="G118" s="150" t="s">
        <v>178</v>
      </c>
      <c r="H118" s="151"/>
      <c r="I118" s="202"/>
      <c r="J118" s="1146"/>
      <c r="K118" s="1148"/>
      <c r="L118" s="1148"/>
      <c r="M118" s="1148"/>
    </row>
    <row r="119" spans="1:13" ht="15" customHeight="1">
      <c r="A119" s="296">
        <v>62</v>
      </c>
      <c r="B119" s="450" t="s">
        <v>683</v>
      </c>
      <c r="C119" s="510" t="s">
        <v>684</v>
      </c>
      <c r="D119" s="511" t="s">
        <v>685</v>
      </c>
      <c r="E119" s="512" t="s">
        <v>686</v>
      </c>
      <c r="F119" s="209"/>
      <c r="G119" s="513" t="s">
        <v>687</v>
      </c>
      <c r="H119" s="176" t="s">
        <v>139</v>
      </c>
      <c r="I119" s="177">
        <v>300</v>
      </c>
      <c r="J119" s="1152"/>
      <c r="K119" s="1147"/>
      <c r="L119" s="1163">
        <f>K120/100</f>
        <v>0</v>
      </c>
      <c r="M119" s="1149">
        <f>K119*I119</f>
        <v>0</v>
      </c>
    </row>
    <row r="120" spans="1:13" ht="15.75" customHeight="1">
      <c r="B120" s="514"/>
      <c r="C120" s="515" t="s">
        <v>688</v>
      </c>
      <c r="D120" s="516"/>
      <c r="E120" s="517"/>
      <c r="F120" s="317"/>
      <c r="G120" s="518"/>
      <c r="H120" s="151"/>
      <c r="I120" s="202"/>
      <c r="J120" s="1146"/>
      <c r="K120" s="1148"/>
      <c r="L120" s="1148"/>
      <c r="M120" s="1148"/>
    </row>
    <row r="121" spans="1:13" ht="15.75" customHeight="1">
      <c r="A121" s="296">
        <v>63</v>
      </c>
      <c r="B121" s="172" t="s">
        <v>689</v>
      </c>
      <c r="C121" s="173" t="s">
        <v>690</v>
      </c>
      <c r="D121" s="196" t="s">
        <v>691</v>
      </c>
      <c r="E121" s="283" t="s">
        <v>353</v>
      </c>
      <c r="F121" s="209" t="s">
        <v>692</v>
      </c>
      <c r="G121" s="175" t="s">
        <v>693</v>
      </c>
      <c r="H121" s="176" t="s">
        <v>139</v>
      </c>
      <c r="I121" s="177">
        <v>65</v>
      </c>
      <c r="J121" s="1152"/>
      <c r="K121" s="1147"/>
      <c r="L121" s="1160">
        <f>K121/1000</f>
        <v>0</v>
      </c>
      <c r="M121" s="1149">
        <f>K121*I121</f>
        <v>0</v>
      </c>
    </row>
    <row r="122" spans="1:13" ht="15.75" customHeight="1">
      <c r="B122" s="200"/>
      <c r="C122" s="228"/>
      <c r="D122" s="147"/>
      <c r="E122" s="316"/>
      <c r="F122" s="317"/>
      <c r="G122" s="150" t="s">
        <v>178</v>
      </c>
      <c r="H122" s="151"/>
      <c r="I122" s="202"/>
      <c r="J122" s="1146"/>
      <c r="K122" s="1148"/>
      <c r="L122" s="1148"/>
      <c r="M122" s="1148"/>
    </row>
    <row r="123" spans="1:13" ht="23.25">
      <c r="A123" s="61"/>
      <c r="B123" s="1132" t="s">
        <v>353</v>
      </c>
      <c r="C123" s="1036"/>
      <c r="D123" s="1036"/>
      <c r="E123" s="1036"/>
      <c r="F123" s="1036"/>
      <c r="G123" s="1036"/>
      <c r="H123" s="1036"/>
      <c r="I123" s="1037"/>
      <c r="J123" s="1159">
        <f>SUM(M3:M122)</f>
        <v>0</v>
      </c>
      <c r="K123" s="1036"/>
      <c r="L123" s="1036"/>
      <c r="M123" s="1037"/>
    </row>
    <row r="124" spans="1:13" ht="15.75" customHeight="1">
      <c r="L124" s="519"/>
    </row>
    <row r="125" spans="1:13" ht="15.75" customHeight="1">
      <c r="L125" s="519"/>
    </row>
    <row r="126" spans="1:13" ht="15.75" customHeight="1">
      <c r="L126" s="519"/>
    </row>
    <row r="127" spans="1:13" ht="15.75" customHeight="1">
      <c r="L127" s="519"/>
    </row>
    <row r="128" spans="1:13" ht="15.75" customHeight="1">
      <c r="L128" s="519"/>
    </row>
    <row r="129" spans="12:12" ht="15.75" customHeight="1">
      <c r="L129" s="519"/>
    </row>
    <row r="130" spans="12:12" ht="15.75" customHeight="1">
      <c r="L130" s="519"/>
    </row>
    <row r="131" spans="12:12" ht="15.75" customHeight="1">
      <c r="L131" s="519"/>
    </row>
    <row r="132" spans="12:12" ht="15.75" customHeight="1">
      <c r="L132" s="519"/>
    </row>
    <row r="133" spans="12:12" ht="15.75" customHeight="1">
      <c r="L133" s="519"/>
    </row>
    <row r="134" spans="12:12" ht="15.75" customHeight="1">
      <c r="L134" s="519"/>
    </row>
    <row r="135" spans="12:12" ht="15.75" customHeight="1">
      <c r="L135" s="519"/>
    </row>
    <row r="136" spans="12:12" ht="15.75" customHeight="1">
      <c r="L136" s="519"/>
    </row>
    <row r="137" spans="12:12" ht="15.75" customHeight="1">
      <c r="L137" s="519"/>
    </row>
    <row r="138" spans="12:12" ht="15.75" customHeight="1">
      <c r="L138" s="519"/>
    </row>
    <row r="139" spans="12:12" ht="15.75" customHeight="1">
      <c r="L139" s="519"/>
    </row>
    <row r="140" spans="12:12" ht="15.75" customHeight="1">
      <c r="L140" s="519"/>
    </row>
    <row r="141" spans="12:12" ht="15.75" customHeight="1">
      <c r="L141" s="519"/>
    </row>
    <row r="142" spans="12:12" ht="15.75" customHeight="1">
      <c r="L142" s="519"/>
    </row>
    <row r="143" spans="12:12" ht="15.75" customHeight="1">
      <c r="L143" s="519"/>
    </row>
    <row r="144" spans="12:12" ht="15.75" customHeight="1">
      <c r="L144" s="519"/>
    </row>
    <row r="145" spans="12:12" ht="15.75" customHeight="1">
      <c r="L145" s="519"/>
    </row>
    <row r="146" spans="12:12" ht="15.75" customHeight="1">
      <c r="L146" s="519"/>
    </row>
    <row r="147" spans="12:12" ht="15.75" customHeight="1">
      <c r="L147" s="519"/>
    </row>
    <row r="148" spans="12:12" ht="15.75" customHeight="1">
      <c r="L148" s="519"/>
    </row>
    <row r="149" spans="12:12" ht="15.75" customHeight="1">
      <c r="L149" s="519"/>
    </row>
    <row r="150" spans="12:12" ht="15.75" customHeight="1">
      <c r="L150" s="519"/>
    </row>
    <row r="151" spans="12:12" ht="15.75" customHeight="1">
      <c r="L151" s="519"/>
    </row>
    <row r="152" spans="12:12" ht="15.75" customHeight="1">
      <c r="L152" s="519"/>
    </row>
    <row r="153" spans="12:12" ht="15.75" customHeight="1">
      <c r="L153" s="519"/>
    </row>
    <row r="154" spans="12:12" ht="15.75" customHeight="1">
      <c r="L154" s="519"/>
    </row>
    <row r="155" spans="12:12" ht="15.75" customHeight="1">
      <c r="L155" s="519"/>
    </row>
    <row r="156" spans="12:12" ht="15.75" customHeight="1">
      <c r="L156" s="519"/>
    </row>
    <row r="157" spans="12:12" ht="15.75" customHeight="1">
      <c r="L157" s="519"/>
    </row>
    <row r="158" spans="12:12" ht="15.75" customHeight="1">
      <c r="L158" s="519"/>
    </row>
    <row r="159" spans="12:12" ht="15.75" customHeight="1">
      <c r="L159" s="519"/>
    </row>
    <row r="160" spans="12:12" ht="15.75" customHeight="1">
      <c r="L160" s="519"/>
    </row>
    <row r="161" spans="12:12" ht="15.75" customHeight="1">
      <c r="L161" s="519"/>
    </row>
    <row r="162" spans="12:12" ht="15.75" customHeight="1">
      <c r="L162" s="519"/>
    </row>
    <row r="163" spans="12:12" ht="15.75" customHeight="1">
      <c r="L163" s="519"/>
    </row>
    <row r="164" spans="12:12" ht="15.75" customHeight="1">
      <c r="L164" s="519"/>
    </row>
    <row r="165" spans="12:12" ht="15.75" customHeight="1">
      <c r="L165" s="519"/>
    </row>
    <row r="166" spans="12:12" ht="15.75" customHeight="1">
      <c r="L166" s="519"/>
    </row>
    <row r="167" spans="12:12" ht="15.75" customHeight="1">
      <c r="L167" s="519"/>
    </row>
    <row r="168" spans="12:12" ht="15.75" customHeight="1">
      <c r="L168" s="519"/>
    </row>
    <row r="169" spans="12:12" ht="15.75" customHeight="1">
      <c r="L169" s="519"/>
    </row>
    <row r="170" spans="12:12" ht="15.75" customHeight="1">
      <c r="L170" s="519"/>
    </row>
    <row r="171" spans="12:12" ht="15.75" customHeight="1">
      <c r="L171" s="519"/>
    </row>
    <row r="172" spans="12:12" ht="15.75" customHeight="1">
      <c r="L172" s="519"/>
    </row>
    <row r="173" spans="12:12" ht="15.75" customHeight="1">
      <c r="L173" s="519"/>
    </row>
    <row r="174" spans="12:12" ht="15.75" customHeight="1">
      <c r="L174" s="519"/>
    </row>
    <row r="175" spans="12:12" ht="15.75" customHeight="1">
      <c r="L175" s="519"/>
    </row>
    <row r="176" spans="12:12" ht="15.75" customHeight="1">
      <c r="L176" s="519"/>
    </row>
    <row r="177" spans="12:12" ht="15.75" customHeight="1">
      <c r="L177" s="519"/>
    </row>
    <row r="178" spans="12:12" ht="15.75" customHeight="1">
      <c r="L178" s="519"/>
    </row>
    <row r="179" spans="12:12" ht="15.75" customHeight="1">
      <c r="L179" s="519"/>
    </row>
    <row r="180" spans="12:12" ht="15.75" customHeight="1">
      <c r="L180" s="519"/>
    </row>
    <row r="181" spans="12:12" ht="15.75" customHeight="1">
      <c r="L181" s="519"/>
    </row>
    <row r="182" spans="12:12" ht="15.75" customHeight="1">
      <c r="L182" s="519"/>
    </row>
    <row r="183" spans="12:12" ht="15.75" customHeight="1">
      <c r="L183" s="519"/>
    </row>
    <row r="184" spans="12:12" ht="15.75" customHeight="1">
      <c r="L184" s="519"/>
    </row>
    <row r="185" spans="12:12" ht="15.75" customHeight="1">
      <c r="L185" s="519"/>
    </row>
    <row r="186" spans="12:12" ht="15.75" customHeight="1">
      <c r="L186" s="519"/>
    </row>
    <row r="187" spans="12:12" ht="15.75" customHeight="1">
      <c r="L187" s="519"/>
    </row>
    <row r="188" spans="12:12" ht="15.75" customHeight="1">
      <c r="L188" s="519"/>
    </row>
    <row r="189" spans="12:12" ht="15.75" customHeight="1">
      <c r="L189" s="519"/>
    </row>
    <row r="190" spans="12:12" ht="15.75" customHeight="1">
      <c r="L190" s="519"/>
    </row>
    <row r="191" spans="12:12" ht="15.75" customHeight="1">
      <c r="L191" s="519"/>
    </row>
    <row r="192" spans="12:12" ht="15.75" customHeight="1">
      <c r="L192" s="519"/>
    </row>
    <row r="193" spans="12:12" ht="15.75" customHeight="1">
      <c r="L193" s="519"/>
    </row>
    <row r="194" spans="12:12" ht="15.75" customHeight="1">
      <c r="L194" s="519"/>
    </row>
    <row r="195" spans="12:12" ht="15.75" customHeight="1">
      <c r="L195" s="519"/>
    </row>
    <row r="196" spans="12:12" ht="15.75" customHeight="1">
      <c r="L196" s="519"/>
    </row>
    <row r="197" spans="12:12" ht="15.75" customHeight="1">
      <c r="L197" s="519"/>
    </row>
    <row r="198" spans="12:12" ht="15.75" customHeight="1">
      <c r="L198" s="519"/>
    </row>
    <row r="199" spans="12:12" ht="15.75" customHeight="1">
      <c r="L199" s="519"/>
    </row>
    <row r="200" spans="12:12" ht="15.75" customHeight="1">
      <c r="L200" s="519"/>
    </row>
    <row r="201" spans="12:12" ht="15.75" customHeight="1">
      <c r="L201" s="519"/>
    </row>
    <row r="202" spans="12:12" ht="15.75" customHeight="1">
      <c r="L202" s="519"/>
    </row>
    <row r="203" spans="12:12" ht="15.75" customHeight="1">
      <c r="L203" s="519"/>
    </row>
    <row r="204" spans="12:12" ht="15.75" customHeight="1">
      <c r="L204" s="519"/>
    </row>
    <row r="205" spans="12:12" ht="15.75" customHeight="1">
      <c r="L205" s="519"/>
    </row>
    <row r="206" spans="12:12" ht="15.75" customHeight="1">
      <c r="L206" s="519"/>
    </row>
    <row r="207" spans="12:12" ht="15.75" customHeight="1">
      <c r="L207" s="519"/>
    </row>
    <row r="208" spans="12:12" ht="15.75" customHeight="1">
      <c r="L208" s="519"/>
    </row>
    <row r="209" spans="12:12" ht="15.75" customHeight="1">
      <c r="L209" s="519"/>
    </row>
    <row r="210" spans="12:12" ht="15.75" customHeight="1">
      <c r="L210" s="519"/>
    </row>
    <row r="211" spans="12:12" ht="15.75" customHeight="1">
      <c r="L211" s="519"/>
    </row>
    <row r="212" spans="12:12" ht="15.75" customHeight="1">
      <c r="L212" s="519"/>
    </row>
    <row r="213" spans="12:12" ht="15.75" customHeight="1">
      <c r="L213" s="519"/>
    </row>
    <row r="214" spans="12:12" ht="15.75" customHeight="1">
      <c r="L214" s="519"/>
    </row>
    <row r="215" spans="12:12" ht="15.75" customHeight="1">
      <c r="L215" s="519"/>
    </row>
    <row r="216" spans="12:12" ht="15.75" customHeight="1">
      <c r="L216" s="519"/>
    </row>
    <row r="217" spans="12:12" ht="15.75" customHeight="1">
      <c r="L217" s="519"/>
    </row>
    <row r="218" spans="12:12" ht="15.75" customHeight="1">
      <c r="L218" s="519"/>
    </row>
    <row r="219" spans="12:12" ht="15.75" customHeight="1">
      <c r="L219" s="519"/>
    </row>
    <row r="220" spans="12:12" ht="15.75" customHeight="1">
      <c r="L220" s="519"/>
    </row>
    <row r="221" spans="12:12" ht="15.75" customHeight="1">
      <c r="L221" s="519"/>
    </row>
    <row r="222" spans="12:12" ht="15.75" customHeight="1">
      <c r="L222" s="519"/>
    </row>
    <row r="223" spans="12:12" ht="15.75" customHeight="1">
      <c r="L223" s="519"/>
    </row>
    <row r="224" spans="12:12" ht="15.75" customHeight="1">
      <c r="L224" s="519"/>
    </row>
    <row r="225" spans="12:12" ht="15.75" customHeight="1">
      <c r="L225" s="519"/>
    </row>
    <row r="226" spans="12:12" ht="15.75" customHeight="1">
      <c r="L226" s="519"/>
    </row>
    <row r="227" spans="12:12" ht="15.75" customHeight="1">
      <c r="L227" s="519"/>
    </row>
    <row r="228" spans="12:12" ht="15.75" customHeight="1">
      <c r="L228" s="519"/>
    </row>
    <row r="229" spans="12:12" ht="15.75" customHeight="1">
      <c r="L229" s="519"/>
    </row>
    <row r="230" spans="12:12" ht="15.75" customHeight="1">
      <c r="L230" s="519"/>
    </row>
    <row r="231" spans="12:12" ht="15.75" customHeight="1">
      <c r="L231" s="519"/>
    </row>
    <row r="232" spans="12:12" ht="15.75" customHeight="1">
      <c r="L232" s="519"/>
    </row>
    <row r="233" spans="12:12" ht="15.75" customHeight="1">
      <c r="L233" s="519"/>
    </row>
    <row r="234" spans="12:12" ht="15.75" customHeight="1">
      <c r="L234" s="519"/>
    </row>
    <row r="235" spans="12:12" ht="15.75" customHeight="1">
      <c r="L235" s="519"/>
    </row>
    <row r="236" spans="12:12" ht="15.75" customHeight="1">
      <c r="L236" s="519"/>
    </row>
    <row r="237" spans="12:12" ht="15.75" customHeight="1">
      <c r="L237" s="519"/>
    </row>
    <row r="238" spans="12:12" ht="15.75" customHeight="1">
      <c r="L238" s="519"/>
    </row>
    <row r="239" spans="12:12" ht="15.75" customHeight="1">
      <c r="L239" s="519"/>
    </row>
    <row r="240" spans="12:12" ht="15.75" customHeight="1">
      <c r="L240" s="519"/>
    </row>
    <row r="241" spans="12:12" ht="15.75" customHeight="1">
      <c r="L241" s="519"/>
    </row>
    <row r="242" spans="12:12" ht="15.75" customHeight="1">
      <c r="L242" s="519"/>
    </row>
    <row r="243" spans="12:12" ht="15.75" customHeight="1">
      <c r="L243" s="519"/>
    </row>
    <row r="244" spans="12:12" ht="15.75" customHeight="1">
      <c r="L244" s="519"/>
    </row>
    <row r="245" spans="12:12" ht="15.75" customHeight="1">
      <c r="L245" s="519"/>
    </row>
    <row r="246" spans="12:12" ht="15.75" customHeight="1">
      <c r="L246" s="519"/>
    </row>
    <row r="247" spans="12:12" ht="15.75" customHeight="1">
      <c r="L247" s="519"/>
    </row>
    <row r="248" spans="12:12" ht="15.75" customHeight="1">
      <c r="L248" s="519"/>
    </row>
    <row r="249" spans="12:12" ht="15.75" customHeight="1">
      <c r="L249" s="519"/>
    </row>
    <row r="250" spans="12:12" ht="15.75" customHeight="1">
      <c r="L250" s="519"/>
    </row>
    <row r="251" spans="12:12" ht="15.75" customHeight="1">
      <c r="L251" s="519"/>
    </row>
    <row r="252" spans="12:12" ht="15.75" customHeight="1">
      <c r="L252" s="519"/>
    </row>
    <row r="253" spans="12:12" ht="15.75" customHeight="1">
      <c r="L253" s="519"/>
    </row>
    <row r="254" spans="12:12" ht="15.75" customHeight="1">
      <c r="L254" s="519"/>
    </row>
    <row r="255" spans="12:12" ht="15.75" customHeight="1">
      <c r="L255" s="519"/>
    </row>
    <row r="256" spans="12:12" ht="15.75" customHeight="1">
      <c r="L256" s="519"/>
    </row>
    <row r="257" spans="12:12" ht="15.75" customHeight="1">
      <c r="L257" s="519"/>
    </row>
    <row r="258" spans="12:12" ht="15.75" customHeight="1">
      <c r="L258" s="519"/>
    </row>
    <row r="259" spans="12:12" ht="15.75" customHeight="1">
      <c r="L259" s="519"/>
    </row>
    <row r="260" spans="12:12" ht="15.75" customHeight="1">
      <c r="L260" s="519"/>
    </row>
    <row r="261" spans="12:12" ht="15.75" customHeight="1">
      <c r="L261" s="519"/>
    </row>
    <row r="262" spans="12:12" ht="15.75" customHeight="1">
      <c r="L262" s="519"/>
    </row>
    <row r="263" spans="12:12" ht="15.75" customHeight="1">
      <c r="L263" s="519"/>
    </row>
    <row r="264" spans="12:12" ht="15.75" customHeight="1">
      <c r="L264" s="519"/>
    </row>
    <row r="265" spans="12:12" ht="15.75" customHeight="1">
      <c r="L265" s="519"/>
    </row>
    <row r="266" spans="12:12" ht="15.75" customHeight="1">
      <c r="L266" s="519"/>
    </row>
    <row r="267" spans="12:12" ht="15.75" customHeight="1">
      <c r="L267" s="519"/>
    </row>
    <row r="268" spans="12:12" ht="15.75" customHeight="1">
      <c r="L268" s="519"/>
    </row>
    <row r="269" spans="12:12" ht="15.75" customHeight="1">
      <c r="L269" s="519"/>
    </row>
    <row r="270" spans="12:12" ht="15.75" customHeight="1">
      <c r="L270" s="519"/>
    </row>
    <row r="271" spans="12:12" ht="15.75" customHeight="1">
      <c r="L271" s="519"/>
    </row>
    <row r="272" spans="12:12" ht="15.75" customHeight="1">
      <c r="L272" s="519"/>
    </row>
    <row r="273" spans="12:12" ht="15.75" customHeight="1">
      <c r="L273" s="519"/>
    </row>
    <row r="274" spans="12:12" ht="15.75" customHeight="1">
      <c r="L274" s="519"/>
    </row>
    <row r="275" spans="12:12" ht="15.75" customHeight="1">
      <c r="L275" s="519"/>
    </row>
    <row r="276" spans="12:12" ht="15.75" customHeight="1">
      <c r="L276" s="519"/>
    </row>
    <row r="277" spans="12:12" ht="15.75" customHeight="1">
      <c r="L277" s="519"/>
    </row>
    <row r="278" spans="12:12" ht="15.75" customHeight="1">
      <c r="L278" s="519"/>
    </row>
    <row r="279" spans="12:12" ht="15.75" customHeight="1">
      <c r="L279" s="519"/>
    </row>
    <row r="280" spans="12:12" ht="15.75" customHeight="1">
      <c r="L280" s="519"/>
    </row>
    <row r="281" spans="12:12" ht="15.75" customHeight="1">
      <c r="L281" s="519"/>
    </row>
    <row r="282" spans="12:12" ht="15.75" customHeight="1">
      <c r="L282" s="519"/>
    </row>
    <row r="283" spans="12:12" ht="15.75" customHeight="1">
      <c r="L283" s="519"/>
    </row>
    <row r="284" spans="12:12" ht="15.75" customHeight="1">
      <c r="L284" s="519"/>
    </row>
    <row r="285" spans="12:12" ht="15.75" customHeight="1">
      <c r="L285" s="519"/>
    </row>
    <row r="286" spans="12:12" ht="15.75" customHeight="1">
      <c r="L286" s="519"/>
    </row>
    <row r="287" spans="12:12" ht="15.75" customHeight="1">
      <c r="L287" s="519"/>
    </row>
    <row r="288" spans="12:12" ht="15.75" customHeight="1">
      <c r="L288" s="519"/>
    </row>
    <row r="289" spans="12:12" ht="15.75" customHeight="1">
      <c r="L289" s="519"/>
    </row>
    <row r="290" spans="12:12" ht="15.75" customHeight="1">
      <c r="L290" s="519"/>
    </row>
    <row r="291" spans="12:12" ht="15.75" customHeight="1">
      <c r="L291" s="519"/>
    </row>
    <row r="292" spans="12:12" ht="15.75" customHeight="1">
      <c r="L292" s="519"/>
    </row>
    <row r="293" spans="12:12" ht="15.75" customHeight="1">
      <c r="L293" s="519"/>
    </row>
    <row r="294" spans="12:12" ht="15.75" customHeight="1">
      <c r="L294" s="519"/>
    </row>
    <row r="295" spans="12:12" ht="15.75" customHeight="1">
      <c r="L295" s="519"/>
    </row>
    <row r="296" spans="12:12" ht="15.75" customHeight="1">
      <c r="L296" s="519"/>
    </row>
    <row r="297" spans="12:12" ht="15.75" customHeight="1">
      <c r="L297" s="519"/>
    </row>
    <row r="298" spans="12:12" ht="15.75" customHeight="1">
      <c r="L298" s="519"/>
    </row>
    <row r="299" spans="12:12" ht="15.75" customHeight="1">
      <c r="L299" s="519"/>
    </row>
    <row r="300" spans="12:12" ht="15.75" customHeight="1">
      <c r="L300" s="519"/>
    </row>
    <row r="301" spans="12:12" ht="15.75" customHeight="1">
      <c r="L301" s="519"/>
    </row>
    <row r="302" spans="12:12" ht="15.75" customHeight="1">
      <c r="L302" s="519"/>
    </row>
    <row r="303" spans="12:12" ht="15.75" customHeight="1">
      <c r="L303" s="519"/>
    </row>
    <row r="304" spans="12:12" ht="15.75" customHeight="1">
      <c r="L304" s="519"/>
    </row>
    <row r="305" spans="12:12" ht="15.75" customHeight="1">
      <c r="L305" s="519"/>
    </row>
    <row r="306" spans="12:12" ht="15.75" customHeight="1">
      <c r="L306" s="519"/>
    </row>
    <row r="307" spans="12:12" ht="15.75" customHeight="1">
      <c r="L307" s="519"/>
    </row>
    <row r="308" spans="12:12" ht="15.75" customHeight="1">
      <c r="L308" s="519"/>
    </row>
    <row r="309" spans="12:12" ht="15.75" customHeight="1">
      <c r="L309" s="519"/>
    </row>
    <row r="310" spans="12:12" ht="15.75" customHeight="1">
      <c r="L310" s="519"/>
    </row>
    <row r="311" spans="12:12" ht="15.75" customHeight="1">
      <c r="L311" s="519"/>
    </row>
    <row r="312" spans="12:12" ht="15.75" customHeight="1">
      <c r="L312" s="519"/>
    </row>
    <row r="313" spans="12:12" ht="15.75" customHeight="1">
      <c r="L313" s="519"/>
    </row>
    <row r="314" spans="12:12" ht="15.75" customHeight="1">
      <c r="L314" s="519"/>
    </row>
    <row r="315" spans="12:12" ht="15.75" customHeight="1">
      <c r="L315" s="519"/>
    </row>
    <row r="316" spans="12:12" ht="15.75" customHeight="1">
      <c r="L316" s="519"/>
    </row>
    <row r="317" spans="12:12" ht="15.75" customHeight="1">
      <c r="L317" s="519"/>
    </row>
    <row r="318" spans="12:12" ht="15.75" customHeight="1">
      <c r="L318" s="519"/>
    </row>
    <row r="319" spans="12:12" ht="15.75" customHeight="1">
      <c r="L319" s="519"/>
    </row>
    <row r="320" spans="12:12" ht="15.75" customHeight="1">
      <c r="L320" s="519"/>
    </row>
    <row r="321" spans="12:12" ht="15.75" customHeight="1">
      <c r="L321" s="519"/>
    </row>
    <row r="322" spans="12:12" ht="15.75" customHeight="1">
      <c r="L322" s="519"/>
    </row>
    <row r="323" spans="12:12" ht="15.75" customHeight="1">
      <c r="L323" s="519"/>
    </row>
    <row r="324" spans="12:12" ht="15.75" customHeight="1">
      <c r="L324" s="519"/>
    </row>
    <row r="325" spans="12:12" ht="15.75" customHeight="1">
      <c r="L325" s="519"/>
    </row>
    <row r="326" spans="12:12" ht="15.75" customHeight="1">
      <c r="L326" s="519"/>
    </row>
    <row r="327" spans="12:12" ht="15.75" customHeight="1">
      <c r="L327" s="519"/>
    </row>
    <row r="328" spans="12:12" ht="15.75" customHeight="1">
      <c r="L328" s="519"/>
    </row>
    <row r="329" spans="12:12" ht="15.75" customHeight="1">
      <c r="L329" s="519"/>
    </row>
    <row r="330" spans="12:12" ht="15.75" customHeight="1">
      <c r="L330" s="519"/>
    </row>
    <row r="331" spans="12:12" ht="15.75" customHeight="1">
      <c r="L331" s="519"/>
    </row>
    <row r="332" spans="12:12" ht="15.75" customHeight="1">
      <c r="L332" s="519"/>
    </row>
    <row r="333" spans="12:12" ht="15.75" customHeight="1">
      <c r="L333" s="519"/>
    </row>
    <row r="334" spans="12:12" ht="15.75" customHeight="1">
      <c r="L334" s="519"/>
    </row>
    <row r="335" spans="12:12" ht="15.75" customHeight="1">
      <c r="L335" s="519"/>
    </row>
    <row r="336" spans="12:12" ht="15.75" customHeight="1">
      <c r="L336" s="519"/>
    </row>
    <row r="337" spans="12:12" ht="15.75" customHeight="1">
      <c r="L337" s="519"/>
    </row>
    <row r="338" spans="12:12" ht="15.75" customHeight="1">
      <c r="L338" s="519"/>
    </row>
    <row r="339" spans="12:12" ht="15.75" customHeight="1">
      <c r="L339" s="519"/>
    </row>
    <row r="340" spans="12:12" ht="15.75" customHeight="1">
      <c r="L340" s="519"/>
    </row>
    <row r="341" spans="12:12" ht="15.75" customHeight="1">
      <c r="L341" s="519"/>
    </row>
    <row r="342" spans="12:12" ht="15.75" customHeight="1">
      <c r="L342" s="519"/>
    </row>
    <row r="343" spans="12:12" ht="15.75" customHeight="1">
      <c r="L343" s="519"/>
    </row>
    <row r="344" spans="12:12" ht="15.75" customHeight="1">
      <c r="L344" s="519"/>
    </row>
    <row r="345" spans="12:12" ht="15.75" customHeight="1">
      <c r="L345" s="519"/>
    </row>
    <row r="346" spans="12:12" ht="15.75" customHeight="1">
      <c r="L346" s="519"/>
    </row>
    <row r="347" spans="12:12" ht="15.75" customHeight="1">
      <c r="L347" s="519"/>
    </row>
    <row r="348" spans="12:12" ht="15.75" customHeight="1">
      <c r="L348" s="519"/>
    </row>
    <row r="349" spans="12:12" ht="15.75" customHeight="1">
      <c r="L349" s="519"/>
    </row>
    <row r="350" spans="12:12" ht="15.75" customHeight="1">
      <c r="L350" s="519"/>
    </row>
    <row r="351" spans="12:12" ht="15.75" customHeight="1">
      <c r="L351" s="519"/>
    </row>
    <row r="352" spans="12:12" ht="15.75" customHeight="1">
      <c r="L352" s="519"/>
    </row>
    <row r="353" spans="12:12" ht="15.75" customHeight="1">
      <c r="L353" s="519"/>
    </row>
    <row r="354" spans="12:12" ht="15.75" customHeight="1">
      <c r="L354" s="519"/>
    </row>
    <row r="355" spans="12:12" ht="15.75" customHeight="1">
      <c r="L355" s="519"/>
    </row>
    <row r="356" spans="12:12" ht="15.75" customHeight="1">
      <c r="L356" s="519"/>
    </row>
    <row r="357" spans="12:12" ht="15.75" customHeight="1">
      <c r="L357" s="519"/>
    </row>
    <row r="358" spans="12:12" ht="15.75" customHeight="1">
      <c r="L358" s="519"/>
    </row>
    <row r="359" spans="12:12" ht="15.75" customHeight="1">
      <c r="L359" s="519"/>
    </row>
    <row r="360" spans="12:12" ht="15.75" customHeight="1">
      <c r="L360" s="519"/>
    </row>
    <row r="361" spans="12:12" ht="15.75" customHeight="1">
      <c r="L361" s="519"/>
    </row>
    <row r="362" spans="12:12" ht="15.75" customHeight="1">
      <c r="L362" s="519"/>
    </row>
    <row r="363" spans="12:12" ht="15.75" customHeight="1">
      <c r="L363" s="519"/>
    </row>
    <row r="364" spans="12:12" ht="15.75" customHeight="1">
      <c r="L364" s="519"/>
    </row>
    <row r="365" spans="12:12" ht="15.75" customHeight="1">
      <c r="L365" s="519"/>
    </row>
    <row r="366" spans="12:12" ht="15.75" customHeight="1">
      <c r="L366" s="519"/>
    </row>
    <row r="367" spans="12:12" ht="15.75" customHeight="1">
      <c r="L367" s="519"/>
    </row>
    <row r="368" spans="12:12" ht="15.75" customHeight="1">
      <c r="L368" s="519"/>
    </row>
    <row r="369" spans="12:12" ht="15.75" customHeight="1">
      <c r="L369" s="519"/>
    </row>
    <row r="370" spans="12:12" ht="15.75" customHeight="1">
      <c r="L370" s="519"/>
    </row>
    <row r="371" spans="12:12" ht="15.75" customHeight="1">
      <c r="L371" s="519"/>
    </row>
    <row r="372" spans="12:12" ht="15.75" customHeight="1">
      <c r="L372" s="519"/>
    </row>
    <row r="373" spans="12:12" ht="15.75" customHeight="1">
      <c r="L373" s="519"/>
    </row>
    <row r="374" spans="12:12" ht="15.75" customHeight="1">
      <c r="L374" s="519"/>
    </row>
    <row r="375" spans="12:12" ht="15.75" customHeight="1">
      <c r="L375" s="519"/>
    </row>
    <row r="376" spans="12:12" ht="15.75" customHeight="1">
      <c r="L376" s="519"/>
    </row>
    <row r="377" spans="12:12" ht="15.75" customHeight="1">
      <c r="L377" s="519"/>
    </row>
    <row r="378" spans="12:12" ht="15.75" customHeight="1">
      <c r="L378" s="519"/>
    </row>
    <row r="379" spans="12:12" ht="15.75" customHeight="1">
      <c r="L379" s="519"/>
    </row>
    <row r="380" spans="12:12" ht="15.75" customHeight="1">
      <c r="L380" s="519"/>
    </row>
    <row r="381" spans="12:12" ht="15.75" customHeight="1">
      <c r="L381" s="519"/>
    </row>
    <row r="382" spans="12:12" ht="15.75" customHeight="1">
      <c r="L382" s="519"/>
    </row>
    <row r="383" spans="12:12" ht="15.75" customHeight="1">
      <c r="L383" s="519"/>
    </row>
    <row r="384" spans="12:12" ht="15.75" customHeight="1">
      <c r="L384" s="519"/>
    </row>
    <row r="385" spans="12:12" ht="15.75" customHeight="1">
      <c r="L385" s="519"/>
    </row>
    <row r="386" spans="12:12" ht="15.75" customHeight="1">
      <c r="L386" s="519"/>
    </row>
    <row r="387" spans="12:12" ht="15.75" customHeight="1">
      <c r="L387" s="519"/>
    </row>
    <row r="388" spans="12:12" ht="15.75" customHeight="1">
      <c r="L388" s="519"/>
    </row>
    <row r="389" spans="12:12" ht="15.75" customHeight="1">
      <c r="L389" s="519"/>
    </row>
    <row r="390" spans="12:12" ht="15.75" customHeight="1">
      <c r="L390" s="519"/>
    </row>
    <row r="391" spans="12:12" ht="15.75" customHeight="1">
      <c r="L391" s="519"/>
    </row>
    <row r="392" spans="12:12" ht="15.75" customHeight="1">
      <c r="L392" s="519"/>
    </row>
    <row r="393" spans="12:12" ht="15.75" customHeight="1">
      <c r="L393" s="519"/>
    </row>
    <row r="394" spans="12:12" ht="15.75" customHeight="1">
      <c r="L394" s="519"/>
    </row>
    <row r="395" spans="12:12" ht="15.75" customHeight="1">
      <c r="L395" s="519"/>
    </row>
    <row r="396" spans="12:12" ht="15.75" customHeight="1">
      <c r="L396" s="519"/>
    </row>
    <row r="397" spans="12:12" ht="15.75" customHeight="1">
      <c r="L397" s="519"/>
    </row>
    <row r="398" spans="12:12" ht="15.75" customHeight="1">
      <c r="L398" s="519"/>
    </row>
    <row r="399" spans="12:12" ht="15.75" customHeight="1">
      <c r="L399" s="519"/>
    </row>
    <row r="400" spans="12:12" ht="15.75" customHeight="1">
      <c r="L400" s="519"/>
    </row>
    <row r="401" spans="12:12" ht="15.75" customHeight="1">
      <c r="L401" s="519"/>
    </row>
    <row r="402" spans="12:12" ht="15.75" customHeight="1">
      <c r="L402" s="519"/>
    </row>
    <row r="403" spans="12:12" ht="15.75" customHeight="1">
      <c r="L403" s="519"/>
    </row>
    <row r="404" spans="12:12" ht="15.75" customHeight="1">
      <c r="L404" s="519"/>
    </row>
    <row r="405" spans="12:12" ht="15.75" customHeight="1">
      <c r="L405" s="519"/>
    </row>
    <row r="406" spans="12:12" ht="15.75" customHeight="1">
      <c r="L406" s="519"/>
    </row>
    <row r="407" spans="12:12" ht="15.75" customHeight="1">
      <c r="L407" s="519"/>
    </row>
    <row r="408" spans="12:12" ht="15.75" customHeight="1">
      <c r="L408" s="519"/>
    </row>
    <row r="409" spans="12:12" ht="15.75" customHeight="1">
      <c r="L409" s="519"/>
    </row>
    <row r="410" spans="12:12" ht="15.75" customHeight="1">
      <c r="L410" s="519"/>
    </row>
    <row r="411" spans="12:12" ht="15.75" customHeight="1">
      <c r="L411" s="519"/>
    </row>
    <row r="412" spans="12:12" ht="15.75" customHeight="1">
      <c r="L412" s="519"/>
    </row>
    <row r="413" spans="12:12" ht="15.75" customHeight="1">
      <c r="L413" s="519"/>
    </row>
    <row r="414" spans="12:12" ht="15.75" customHeight="1">
      <c r="L414" s="519"/>
    </row>
    <row r="415" spans="12:12" ht="15.75" customHeight="1">
      <c r="L415" s="519"/>
    </row>
    <row r="416" spans="12:12" ht="15.75" customHeight="1">
      <c r="L416" s="519"/>
    </row>
    <row r="417" spans="12:12" ht="15.75" customHeight="1">
      <c r="L417" s="519"/>
    </row>
    <row r="418" spans="12:12" ht="15.75" customHeight="1">
      <c r="L418" s="519"/>
    </row>
    <row r="419" spans="12:12" ht="15.75" customHeight="1">
      <c r="L419" s="519"/>
    </row>
    <row r="420" spans="12:12" ht="15.75" customHeight="1">
      <c r="L420" s="519"/>
    </row>
    <row r="421" spans="12:12" ht="15.75" customHeight="1">
      <c r="L421" s="519"/>
    </row>
    <row r="422" spans="12:12" ht="15.75" customHeight="1">
      <c r="L422" s="519"/>
    </row>
    <row r="423" spans="12:12" ht="15.75" customHeight="1">
      <c r="L423" s="519"/>
    </row>
    <row r="424" spans="12:12" ht="15.75" customHeight="1">
      <c r="L424" s="519"/>
    </row>
    <row r="425" spans="12:12" ht="15.75" customHeight="1">
      <c r="L425" s="519"/>
    </row>
    <row r="426" spans="12:12" ht="15.75" customHeight="1">
      <c r="L426" s="519"/>
    </row>
    <row r="427" spans="12:12" ht="15.75" customHeight="1">
      <c r="L427" s="519"/>
    </row>
    <row r="428" spans="12:12" ht="15.75" customHeight="1">
      <c r="L428" s="519"/>
    </row>
    <row r="429" spans="12:12" ht="15.75" customHeight="1">
      <c r="L429" s="519"/>
    </row>
    <row r="430" spans="12:12" ht="15.75" customHeight="1">
      <c r="L430" s="519"/>
    </row>
    <row r="431" spans="12:12" ht="15.75" customHeight="1">
      <c r="L431" s="519"/>
    </row>
    <row r="432" spans="12:12" ht="15.75" customHeight="1">
      <c r="L432" s="519"/>
    </row>
    <row r="433" spans="12:12" ht="15.75" customHeight="1">
      <c r="L433" s="519"/>
    </row>
    <row r="434" spans="12:12" ht="15.75" customHeight="1">
      <c r="L434" s="519"/>
    </row>
    <row r="435" spans="12:12" ht="15.75" customHeight="1">
      <c r="L435" s="519"/>
    </row>
    <row r="436" spans="12:12" ht="15.75" customHeight="1">
      <c r="L436" s="519"/>
    </row>
    <row r="437" spans="12:12" ht="15.75" customHeight="1">
      <c r="L437" s="519"/>
    </row>
    <row r="438" spans="12:12" ht="15.75" customHeight="1">
      <c r="L438" s="519"/>
    </row>
    <row r="439" spans="12:12" ht="15.75" customHeight="1">
      <c r="L439" s="519"/>
    </row>
    <row r="440" spans="12:12" ht="15.75" customHeight="1">
      <c r="L440" s="519"/>
    </row>
    <row r="441" spans="12:12" ht="15.75" customHeight="1">
      <c r="L441" s="519"/>
    </row>
    <row r="442" spans="12:12" ht="15.75" customHeight="1">
      <c r="L442" s="519"/>
    </row>
    <row r="443" spans="12:12" ht="15.75" customHeight="1">
      <c r="L443" s="519"/>
    </row>
    <row r="444" spans="12:12" ht="15.75" customHeight="1">
      <c r="L444" s="519"/>
    </row>
    <row r="445" spans="12:12" ht="15.75" customHeight="1">
      <c r="L445" s="519"/>
    </row>
    <row r="446" spans="12:12" ht="15.75" customHeight="1">
      <c r="L446" s="519"/>
    </row>
    <row r="447" spans="12:12" ht="15.75" customHeight="1">
      <c r="L447" s="519"/>
    </row>
    <row r="448" spans="12:12" ht="15.75" customHeight="1">
      <c r="L448" s="519"/>
    </row>
    <row r="449" spans="12:12" ht="15.75" customHeight="1">
      <c r="L449" s="519"/>
    </row>
    <row r="450" spans="12:12" ht="15.75" customHeight="1">
      <c r="L450" s="519"/>
    </row>
    <row r="451" spans="12:12" ht="15.75" customHeight="1">
      <c r="L451" s="519"/>
    </row>
    <row r="452" spans="12:12" ht="15.75" customHeight="1">
      <c r="L452" s="519"/>
    </row>
    <row r="453" spans="12:12" ht="15.75" customHeight="1">
      <c r="L453" s="519"/>
    </row>
    <row r="454" spans="12:12" ht="15.75" customHeight="1">
      <c r="L454" s="519"/>
    </row>
    <row r="455" spans="12:12" ht="15.75" customHeight="1">
      <c r="L455" s="519"/>
    </row>
    <row r="456" spans="12:12" ht="15.75" customHeight="1">
      <c r="L456" s="519"/>
    </row>
    <row r="457" spans="12:12" ht="15.75" customHeight="1">
      <c r="L457" s="519"/>
    </row>
    <row r="458" spans="12:12" ht="15.75" customHeight="1">
      <c r="L458" s="519"/>
    </row>
    <row r="459" spans="12:12" ht="15.75" customHeight="1">
      <c r="L459" s="519"/>
    </row>
    <row r="460" spans="12:12" ht="15.75" customHeight="1">
      <c r="L460" s="519"/>
    </row>
    <row r="461" spans="12:12" ht="15.75" customHeight="1">
      <c r="L461" s="519"/>
    </row>
    <row r="462" spans="12:12" ht="15.75" customHeight="1">
      <c r="L462" s="519"/>
    </row>
    <row r="463" spans="12:12" ht="15.75" customHeight="1">
      <c r="L463" s="519"/>
    </row>
    <row r="464" spans="12:12" ht="15.75" customHeight="1">
      <c r="L464" s="519"/>
    </row>
    <row r="465" spans="12:12" ht="15.75" customHeight="1">
      <c r="L465" s="519"/>
    </row>
    <row r="466" spans="12:12" ht="15.75" customHeight="1">
      <c r="L466" s="519"/>
    </row>
    <row r="467" spans="12:12" ht="15.75" customHeight="1">
      <c r="L467" s="519"/>
    </row>
    <row r="468" spans="12:12" ht="15.75" customHeight="1">
      <c r="L468" s="519"/>
    </row>
    <row r="469" spans="12:12" ht="15.75" customHeight="1">
      <c r="L469" s="519"/>
    </row>
    <row r="470" spans="12:12" ht="15.75" customHeight="1">
      <c r="L470" s="519"/>
    </row>
    <row r="471" spans="12:12" ht="15.75" customHeight="1">
      <c r="L471" s="519"/>
    </row>
    <row r="472" spans="12:12" ht="15.75" customHeight="1">
      <c r="L472" s="519"/>
    </row>
    <row r="473" spans="12:12" ht="15.75" customHeight="1">
      <c r="L473" s="519"/>
    </row>
    <row r="474" spans="12:12" ht="15.75" customHeight="1">
      <c r="L474" s="519"/>
    </row>
    <row r="475" spans="12:12" ht="15.75" customHeight="1">
      <c r="L475" s="519"/>
    </row>
    <row r="476" spans="12:12" ht="15.75" customHeight="1">
      <c r="L476" s="519"/>
    </row>
    <row r="477" spans="12:12" ht="15.75" customHeight="1">
      <c r="L477" s="519"/>
    </row>
    <row r="478" spans="12:12" ht="15.75" customHeight="1">
      <c r="L478" s="519"/>
    </row>
    <row r="479" spans="12:12" ht="15.75" customHeight="1">
      <c r="L479" s="519"/>
    </row>
    <row r="480" spans="12:12" ht="15.75" customHeight="1">
      <c r="L480" s="519"/>
    </row>
    <row r="481" spans="12:12" ht="15.75" customHeight="1">
      <c r="L481" s="519"/>
    </row>
    <row r="482" spans="12:12" ht="15.75" customHeight="1">
      <c r="L482" s="519"/>
    </row>
    <row r="483" spans="12:12" ht="15.75" customHeight="1">
      <c r="L483" s="519"/>
    </row>
    <row r="484" spans="12:12" ht="15.75" customHeight="1">
      <c r="L484" s="519"/>
    </row>
    <row r="485" spans="12:12" ht="15.75" customHeight="1">
      <c r="L485" s="519"/>
    </row>
    <row r="486" spans="12:12" ht="15.75" customHeight="1">
      <c r="L486" s="519"/>
    </row>
    <row r="487" spans="12:12" ht="15.75" customHeight="1">
      <c r="L487" s="519"/>
    </row>
    <row r="488" spans="12:12" ht="15.75" customHeight="1">
      <c r="L488" s="519"/>
    </row>
    <row r="489" spans="12:12" ht="15.75" customHeight="1">
      <c r="L489" s="519"/>
    </row>
    <row r="490" spans="12:12" ht="15.75" customHeight="1">
      <c r="L490" s="519"/>
    </row>
    <row r="491" spans="12:12" ht="15.75" customHeight="1">
      <c r="L491" s="519"/>
    </row>
    <row r="492" spans="12:12" ht="15.75" customHeight="1">
      <c r="L492" s="519"/>
    </row>
    <row r="493" spans="12:12" ht="15.75" customHeight="1">
      <c r="L493" s="519"/>
    </row>
    <row r="494" spans="12:12" ht="15.75" customHeight="1">
      <c r="L494" s="519"/>
    </row>
    <row r="495" spans="12:12" ht="15.75" customHeight="1">
      <c r="L495" s="519"/>
    </row>
    <row r="496" spans="12:12" ht="15.75" customHeight="1">
      <c r="L496" s="519"/>
    </row>
    <row r="497" spans="12:12" ht="15.75" customHeight="1">
      <c r="L497" s="519"/>
    </row>
    <row r="498" spans="12:12" ht="15.75" customHeight="1">
      <c r="L498" s="519"/>
    </row>
    <row r="499" spans="12:12" ht="15.75" customHeight="1">
      <c r="L499" s="519"/>
    </row>
    <row r="500" spans="12:12" ht="15.75" customHeight="1">
      <c r="L500" s="519"/>
    </row>
    <row r="501" spans="12:12" ht="15.75" customHeight="1">
      <c r="L501" s="519"/>
    </row>
    <row r="502" spans="12:12" ht="15.75" customHeight="1">
      <c r="L502" s="519"/>
    </row>
    <row r="503" spans="12:12" ht="15.75" customHeight="1">
      <c r="L503" s="519"/>
    </row>
    <row r="504" spans="12:12" ht="15.75" customHeight="1">
      <c r="L504" s="519"/>
    </row>
    <row r="505" spans="12:12" ht="15.75" customHeight="1">
      <c r="L505" s="519"/>
    </row>
    <row r="506" spans="12:12" ht="15.75" customHeight="1">
      <c r="L506" s="519"/>
    </row>
    <row r="507" spans="12:12" ht="15.75" customHeight="1">
      <c r="L507" s="519"/>
    </row>
    <row r="508" spans="12:12" ht="15.75" customHeight="1">
      <c r="L508" s="519"/>
    </row>
    <row r="509" spans="12:12" ht="15.75" customHeight="1">
      <c r="L509" s="519"/>
    </row>
    <row r="510" spans="12:12" ht="15.75" customHeight="1">
      <c r="L510" s="519"/>
    </row>
    <row r="511" spans="12:12" ht="15.75" customHeight="1">
      <c r="L511" s="519"/>
    </row>
    <row r="512" spans="12:12" ht="15.75" customHeight="1">
      <c r="L512" s="519"/>
    </row>
    <row r="513" spans="12:12" ht="15.75" customHeight="1">
      <c r="L513" s="519"/>
    </row>
    <row r="514" spans="12:12" ht="15.75" customHeight="1">
      <c r="L514" s="519"/>
    </row>
    <row r="515" spans="12:12" ht="15.75" customHeight="1">
      <c r="L515" s="519"/>
    </row>
    <row r="516" spans="12:12" ht="15.75" customHeight="1">
      <c r="L516" s="519"/>
    </row>
    <row r="517" spans="12:12" ht="15.75" customHeight="1">
      <c r="L517" s="519"/>
    </row>
    <row r="518" spans="12:12" ht="15.75" customHeight="1">
      <c r="L518" s="519"/>
    </row>
    <row r="519" spans="12:12" ht="15.75" customHeight="1">
      <c r="L519" s="519"/>
    </row>
    <row r="520" spans="12:12" ht="15.75" customHeight="1">
      <c r="L520" s="519"/>
    </row>
    <row r="521" spans="12:12" ht="15.75" customHeight="1">
      <c r="L521" s="519"/>
    </row>
    <row r="522" spans="12:12" ht="15.75" customHeight="1">
      <c r="L522" s="519"/>
    </row>
    <row r="523" spans="12:12" ht="15.75" customHeight="1">
      <c r="L523" s="519"/>
    </row>
    <row r="524" spans="12:12" ht="15.75" customHeight="1">
      <c r="L524" s="519"/>
    </row>
    <row r="525" spans="12:12" ht="15.75" customHeight="1">
      <c r="L525" s="519"/>
    </row>
    <row r="526" spans="12:12" ht="15.75" customHeight="1">
      <c r="L526" s="519"/>
    </row>
    <row r="527" spans="12:12" ht="15.75" customHeight="1">
      <c r="L527" s="519"/>
    </row>
    <row r="528" spans="12:12" ht="15.75" customHeight="1">
      <c r="L528" s="519"/>
    </row>
    <row r="529" spans="12:12" ht="15.75" customHeight="1">
      <c r="L529" s="519"/>
    </row>
    <row r="530" spans="12:12" ht="15.75" customHeight="1">
      <c r="L530" s="519"/>
    </row>
    <row r="531" spans="12:12" ht="15.75" customHeight="1">
      <c r="L531" s="519"/>
    </row>
    <row r="532" spans="12:12" ht="15.75" customHeight="1">
      <c r="L532" s="519"/>
    </row>
    <row r="533" spans="12:12" ht="15.75" customHeight="1">
      <c r="L533" s="519"/>
    </row>
    <row r="534" spans="12:12" ht="15.75" customHeight="1">
      <c r="L534" s="519"/>
    </row>
    <row r="535" spans="12:12" ht="15.75" customHeight="1">
      <c r="L535" s="519"/>
    </row>
    <row r="536" spans="12:12" ht="15.75" customHeight="1">
      <c r="L536" s="519"/>
    </row>
    <row r="537" spans="12:12" ht="15.75" customHeight="1">
      <c r="L537" s="519"/>
    </row>
    <row r="538" spans="12:12" ht="15.75" customHeight="1">
      <c r="L538" s="519"/>
    </row>
    <row r="539" spans="12:12" ht="15.75" customHeight="1">
      <c r="L539" s="519"/>
    </row>
    <row r="540" spans="12:12" ht="15.75" customHeight="1">
      <c r="L540" s="519"/>
    </row>
    <row r="541" spans="12:12" ht="15.75" customHeight="1">
      <c r="L541" s="519"/>
    </row>
    <row r="542" spans="12:12" ht="15.75" customHeight="1">
      <c r="L542" s="519"/>
    </row>
    <row r="543" spans="12:12" ht="15.75" customHeight="1">
      <c r="L543" s="519"/>
    </row>
    <row r="544" spans="12:12" ht="15.75" customHeight="1">
      <c r="L544" s="519"/>
    </row>
    <row r="545" spans="12:12" ht="15.75" customHeight="1">
      <c r="L545" s="519"/>
    </row>
    <row r="546" spans="12:12" ht="15.75" customHeight="1">
      <c r="L546" s="519"/>
    </row>
    <row r="547" spans="12:12" ht="15.75" customHeight="1">
      <c r="L547" s="519"/>
    </row>
    <row r="548" spans="12:12" ht="15.75" customHeight="1">
      <c r="L548" s="519"/>
    </row>
    <row r="549" spans="12:12" ht="15.75" customHeight="1">
      <c r="L549" s="519"/>
    </row>
    <row r="550" spans="12:12" ht="15.75" customHeight="1">
      <c r="L550" s="519"/>
    </row>
    <row r="551" spans="12:12" ht="15.75" customHeight="1">
      <c r="L551" s="519"/>
    </row>
    <row r="552" spans="12:12" ht="15.75" customHeight="1">
      <c r="L552" s="519"/>
    </row>
    <row r="553" spans="12:12" ht="15.75" customHeight="1">
      <c r="L553" s="519"/>
    </row>
    <row r="554" spans="12:12" ht="15.75" customHeight="1">
      <c r="L554" s="519"/>
    </row>
    <row r="555" spans="12:12" ht="15.75" customHeight="1">
      <c r="L555" s="519"/>
    </row>
    <row r="556" spans="12:12" ht="15.75" customHeight="1">
      <c r="L556" s="519"/>
    </row>
    <row r="557" spans="12:12" ht="15.75" customHeight="1">
      <c r="L557" s="519"/>
    </row>
    <row r="558" spans="12:12" ht="15.75" customHeight="1">
      <c r="L558" s="519"/>
    </row>
    <row r="559" spans="12:12" ht="15.75" customHeight="1">
      <c r="L559" s="519"/>
    </row>
    <row r="560" spans="12:12" ht="15.75" customHeight="1">
      <c r="L560" s="519"/>
    </row>
    <row r="561" spans="12:12" ht="15.75" customHeight="1">
      <c r="L561" s="519"/>
    </row>
    <row r="562" spans="12:12" ht="15.75" customHeight="1">
      <c r="L562" s="519"/>
    </row>
    <row r="563" spans="12:12" ht="15.75" customHeight="1">
      <c r="L563" s="519"/>
    </row>
    <row r="564" spans="12:12" ht="15.75" customHeight="1">
      <c r="L564" s="519"/>
    </row>
    <row r="565" spans="12:12" ht="15.75" customHeight="1">
      <c r="L565" s="519"/>
    </row>
    <row r="566" spans="12:12" ht="15.75" customHeight="1">
      <c r="L566" s="519"/>
    </row>
    <row r="567" spans="12:12" ht="15.75" customHeight="1">
      <c r="L567" s="519"/>
    </row>
    <row r="568" spans="12:12" ht="15.75" customHeight="1">
      <c r="L568" s="519"/>
    </row>
    <row r="569" spans="12:12" ht="15.75" customHeight="1">
      <c r="L569" s="519"/>
    </row>
    <row r="570" spans="12:12" ht="15.75" customHeight="1">
      <c r="L570" s="519"/>
    </row>
    <row r="571" spans="12:12" ht="15.75" customHeight="1">
      <c r="L571" s="519"/>
    </row>
    <row r="572" spans="12:12" ht="15.75" customHeight="1">
      <c r="L572" s="519"/>
    </row>
    <row r="573" spans="12:12" ht="15.75" customHeight="1">
      <c r="L573" s="519"/>
    </row>
    <row r="574" spans="12:12" ht="15.75" customHeight="1">
      <c r="L574" s="519"/>
    </row>
    <row r="575" spans="12:12" ht="15.75" customHeight="1">
      <c r="L575" s="519"/>
    </row>
    <row r="576" spans="12:12" ht="15.75" customHeight="1">
      <c r="L576" s="519"/>
    </row>
    <row r="577" spans="12:12" ht="15.75" customHeight="1">
      <c r="L577" s="519"/>
    </row>
    <row r="578" spans="12:12" ht="15.75" customHeight="1">
      <c r="L578" s="519"/>
    </row>
    <row r="579" spans="12:12" ht="15.75" customHeight="1">
      <c r="L579" s="519"/>
    </row>
    <row r="580" spans="12:12" ht="15.75" customHeight="1">
      <c r="L580" s="519"/>
    </row>
    <row r="581" spans="12:12" ht="15.75" customHeight="1">
      <c r="L581" s="519"/>
    </row>
    <row r="582" spans="12:12" ht="15.75" customHeight="1">
      <c r="L582" s="519"/>
    </row>
    <row r="583" spans="12:12" ht="15.75" customHeight="1">
      <c r="L583" s="519"/>
    </row>
    <row r="584" spans="12:12" ht="15.75" customHeight="1">
      <c r="L584" s="519"/>
    </row>
    <row r="585" spans="12:12" ht="15.75" customHeight="1">
      <c r="L585" s="519"/>
    </row>
    <row r="586" spans="12:12" ht="15.75" customHeight="1">
      <c r="L586" s="519"/>
    </row>
    <row r="587" spans="12:12" ht="15.75" customHeight="1">
      <c r="L587" s="519"/>
    </row>
    <row r="588" spans="12:12" ht="15.75" customHeight="1">
      <c r="L588" s="519"/>
    </row>
    <row r="589" spans="12:12" ht="15.75" customHeight="1">
      <c r="L589" s="519"/>
    </row>
    <row r="590" spans="12:12" ht="15.75" customHeight="1">
      <c r="L590" s="519"/>
    </row>
    <row r="591" spans="12:12" ht="15.75" customHeight="1">
      <c r="L591" s="519"/>
    </row>
    <row r="592" spans="12:12" ht="15.75" customHeight="1">
      <c r="L592" s="519"/>
    </row>
    <row r="593" spans="12:12" ht="15.75" customHeight="1">
      <c r="L593" s="519"/>
    </row>
    <row r="594" spans="12:12" ht="15.75" customHeight="1">
      <c r="L594" s="519"/>
    </row>
    <row r="595" spans="12:12" ht="15.75" customHeight="1">
      <c r="L595" s="519"/>
    </row>
    <row r="596" spans="12:12" ht="15.75" customHeight="1">
      <c r="L596" s="519"/>
    </row>
    <row r="597" spans="12:12" ht="15.75" customHeight="1">
      <c r="L597" s="519"/>
    </row>
    <row r="598" spans="12:12" ht="15.75" customHeight="1">
      <c r="L598" s="519"/>
    </row>
    <row r="599" spans="12:12" ht="15.75" customHeight="1">
      <c r="L599" s="519"/>
    </row>
    <row r="600" spans="12:12" ht="15.75" customHeight="1">
      <c r="L600" s="519"/>
    </row>
    <row r="601" spans="12:12" ht="15.75" customHeight="1">
      <c r="L601" s="519"/>
    </row>
    <row r="602" spans="12:12" ht="15.75" customHeight="1">
      <c r="L602" s="519"/>
    </row>
    <row r="603" spans="12:12" ht="15.75" customHeight="1">
      <c r="L603" s="519"/>
    </row>
    <row r="604" spans="12:12" ht="15.75" customHeight="1">
      <c r="L604" s="519"/>
    </row>
    <row r="605" spans="12:12" ht="15.75" customHeight="1">
      <c r="L605" s="519"/>
    </row>
    <row r="606" spans="12:12" ht="15.75" customHeight="1">
      <c r="L606" s="519"/>
    </row>
    <row r="607" spans="12:12" ht="15.75" customHeight="1">
      <c r="L607" s="519"/>
    </row>
    <row r="608" spans="12:12" ht="15.75" customHeight="1">
      <c r="L608" s="519"/>
    </row>
    <row r="609" spans="12:12" ht="15.75" customHeight="1">
      <c r="L609" s="519"/>
    </row>
    <row r="610" spans="12:12" ht="15.75" customHeight="1">
      <c r="L610" s="519"/>
    </row>
    <row r="611" spans="12:12" ht="15.75" customHeight="1">
      <c r="L611" s="519"/>
    </row>
    <row r="612" spans="12:12" ht="15.75" customHeight="1">
      <c r="L612" s="519"/>
    </row>
    <row r="613" spans="12:12" ht="15.75" customHeight="1">
      <c r="L613" s="519"/>
    </row>
    <row r="614" spans="12:12" ht="15.75" customHeight="1">
      <c r="L614" s="519"/>
    </row>
    <row r="615" spans="12:12" ht="15.75" customHeight="1">
      <c r="L615" s="519"/>
    </row>
    <row r="616" spans="12:12" ht="15.75" customHeight="1">
      <c r="L616" s="519"/>
    </row>
    <row r="617" spans="12:12" ht="15.75" customHeight="1">
      <c r="L617" s="519"/>
    </row>
    <row r="618" spans="12:12" ht="15.75" customHeight="1">
      <c r="L618" s="519"/>
    </row>
    <row r="619" spans="12:12" ht="15.75" customHeight="1">
      <c r="L619" s="519"/>
    </row>
    <row r="620" spans="12:12" ht="15.75" customHeight="1">
      <c r="L620" s="519"/>
    </row>
    <row r="621" spans="12:12" ht="15.75" customHeight="1">
      <c r="L621" s="519"/>
    </row>
    <row r="622" spans="12:12" ht="15.75" customHeight="1">
      <c r="L622" s="519"/>
    </row>
    <row r="623" spans="12:12" ht="15.75" customHeight="1">
      <c r="L623" s="519"/>
    </row>
    <row r="624" spans="12:12" ht="15.75" customHeight="1">
      <c r="L624" s="519"/>
    </row>
    <row r="625" spans="12:12" ht="15.75" customHeight="1">
      <c r="L625" s="519"/>
    </row>
    <row r="626" spans="12:12" ht="15.75" customHeight="1">
      <c r="L626" s="519"/>
    </row>
    <row r="627" spans="12:12" ht="15.75" customHeight="1">
      <c r="L627" s="519"/>
    </row>
    <row r="628" spans="12:12" ht="15.75" customHeight="1">
      <c r="L628" s="519"/>
    </row>
    <row r="629" spans="12:12" ht="15.75" customHeight="1">
      <c r="L629" s="519"/>
    </row>
    <row r="630" spans="12:12" ht="15.75" customHeight="1">
      <c r="L630" s="519"/>
    </row>
    <row r="631" spans="12:12" ht="15.75" customHeight="1">
      <c r="L631" s="519"/>
    </row>
    <row r="632" spans="12:12" ht="15.75" customHeight="1">
      <c r="L632" s="519"/>
    </row>
    <row r="633" spans="12:12" ht="15.75" customHeight="1">
      <c r="L633" s="519"/>
    </row>
    <row r="634" spans="12:12" ht="15.75" customHeight="1">
      <c r="L634" s="519"/>
    </row>
    <row r="635" spans="12:12" ht="15.75" customHeight="1">
      <c r="L635" s="519"/>
    </row>
    <row r="636" spans="12:12" ht="15.75" customHeight="1">
      <c r="L636" s="519"/>
    </row>
    <row r="637" spans="12:12" ht="15.75" customHeight="1">
      <c r="L637" s="519"/>
    </row>
    <row r="638" spans="12:12" ht="15.75" customHeight="1">
      <c r="L638" s="519"/>
    </row>
    <row r="639" spans="12:12" ht="15.75" customHeight="1">
      <c r="L639" s="519"/>
    </row>
    <row r="640" spans="12:12" ht="15.75" customHeight="1">
      <c r="L640" s="519"/>
    </row>
    <row r="641" spans="12:12" ht="15.75" customHeight="1">
      <c r="L641" s="519"/>
    </row>
    <row r="642" spans="12:12" ht="15.75" customHeight="1">
      <c r="L642" s="519"/>
    </row>
    <row r="643" spans="12:12" ht="15.75" customHeight="1">
      <c r="L643" s="519"/>
    </row>
    <row r="644" spans="12:12" ht="15.75" customHeight="1">
      <c r="L644" s="519"/>
    </row>
    <row r="645" spans="12:12" ht="15.75" customHeight="1">
      <c r="L645" s="519"/>
    </row>
    <row r="646" spans="12:12" ht="15.75" customHeight="1">
      <c r="L646" s="519"/>
    </row>
    <row r="647" spans="12:12" ht="15.75" customHeight="1">
      <c r="L647" s="519"/>
    </row>
    <row r="648" spans="12:12" ht="15.75" customHeight="1">
      <c r="L648" s="519"/>
    </row>
    <row r="649" spans="12:12" ht="15.75" customHeight="1">
      <c r="L649" s="519"/>
    </row>
    <row r="650" spans="12:12" ht="15.75" customHeight="1">
      <c r="L650" s="519"/>
    </row>
    <row r="651" spans="12:12" ht="15.75" customHeight="1">
      <c r="L651" s="519"/>
    </row>
    <row r="652" spans="12:12" ht="15.75" customHeight="1">
      <c r="L652" s="519"/>
    </row>
    <row r="653" spans="12:12" ht="15.75" customHeight="1">
      <c r="L653" s="519"/>
    </row>
    <row r="654" spans="12:12" ht="15.75" customHeight="1">
      <c r="L654" s="519"/>
    </row>
    <row r="655" spans="12:12" ht="15.75" customHeight="1">
      <c r="L655" s="519"/>
    </row>
    <row r="656" spans="12:12" ht="15.75" customHeight="1">
      <c r="L656" s="519"/>
    </row>
    <row r="657" spans="12:12" ht="15.75" customHeight="1">
      <c r="L657" s="519"/>
    </row>
    <row r="658" spans="12:12" ht="15.75" customHeight="1">
      <c r="L658" s="519"/>
    </row>
    <row r="659" spans="12:12" ht="15.75" customHeight="1">
      <c r="L659" s="519"/>
    </row>
    <row r="660" spans="12:12" ht="15.75" customHeight="1">
      <c r="L660" s="519"/>
    </row>
    <row r="661" spans="12:12" ht="15.75" customHeight="1">
      <c r="L661" s="519"/>
    </row>
    <row r="662" spans="12:12" ht="15.75" customHeight="1">
      <c r="L662" s="519"/>
    </row>
    <row r="663" spans="12:12" ht="15.75" customHeight="1">
      <c r="L663" s="519"/>
    </row>
    <row r="664" spans="12:12" ht="15.75" customHeight="1">
      <c r="L664" s="519"/>
    </row>
    <row r="665" spans="12:12" ht="15.75" customHeight="1">
      <c r="L665" s="519"/>
    </row>
    <row r="666" spans="12:12" ht="15.75" customHeight="1">
      <c r="L666" s="519"/>
    </row>
    <row r="667" spans="12:12" ht="15.75" customHeight="1">
      <c r="L667" s="519"/>
    </row>
    <row r="668" spans="12:12" ht="15.75" customHeight="1">
      <c r="L668" s="519"/>
    </row>
    <row r="669" spans="12:12" ht="15.75" customHeight="1">
      <c r="L669" s="519"/>
    </row>
    <row r="670" spans="12:12" ht="15.75" customHeight="1">
      <c r="L670" s="519"/>
    </row>
    <row r="671" spans="12:12" ht="15.75" customHeight="1">
      <c r="L671" s="519"/>
    </row>
    <row r="672" spans="12:12" ht="15.75" customHeight="1">
      <c r="L672" s="519"/>
    </row>
    <row r="673" spans="12:12" ht="15.75" customHeight="1">
      <c r="L673" s="519"/>
    </row>
    <row r="674" spans="12:12" ht="15.75" customHeight="1">
      <c r="L674" s="519"/>
    </row>
    <row r="675" spans="12:12" ht="15.75" customHeight="1">
      <c r="L675" s="519"/>
    </row>
    <row r="676" spans="12:12" ht="15.75" customHeight="1">
      <c r="L676" s="519"/>
    </row>
    <row r="677" spans="12:12" ht="15.75" customHeight="1">
      <c r="L677" s="519"/>
    </row>
    <row r="678" spans="12:12" ht="15.75" customHeight="1">
      <c r="L678" s="519"/>
    </row>
    <row r="679" spans="12:12" ht="15.75" customHeight="1">
      <c r="L679" s="519"/>
    </row>
    <row r="680" spans="12:12" ht="15.75" customHeight="1">
      <c r="L680" s="519"/>
    </row>
    <row r="681" spans="12:12" ht="15.75" customHeight="1">
      <c r="L681" s="519"/>
    </row>
    <row r="682" spans="12:12" ht="15.75" customHeight="1">
      <c r="L682" s="519"/>
    </row>
    <row r="683" spans="12:12" ht="15.75" customHeight="1">
      <c r="L683" s="519"/>
    </row>
    <row r="684" spans="12:12" ht="15.75" customHeight="1">
      <c r="L684" s="519"/>
    </row>
    <row r="685" spans="12:12" ht="15.75" customHeight="1">
      <c r="L685" s="519"/>
    </row>
    <row r="686" spans="12:12" ht="15.75" customHeight="1">
      <c r="L686" s="519"/>
    </row>
    <row r="687" spans="12:12" ht="15.75" customHeight="1">
      <c r="L687" s="519"/>
    </row>
    <row r="688" spans="12:12" ht="15.75" customHeight="1">
      <c r="L688" s="519"/>
    </row>
    <row r="689" spans="12:12" ht="15.75" customHeight="1">
      <c r="L689" s="519"/>
    </row>
    <row r="690" spans="12:12" ht="15.75" customHeight="1">
      <c r="L690" s="519"/>
    </row>
    <row r="691" spans="12:12" ht="15.75" customHeight="1">
      <c r="L691" s="519"/>
    </row>
    <row r="692" spans="12:12" ht="15.75" customHeight="1">
      <c r="L692" s="519"/>
    </row>
    <row r="693" spans="12:12" ht="15.75" customHeight="1">
      <c r="L693" s="519"/>
    </row>
    <row r="694" spans="12:12" ht="15.75" customHeight="1">
      <c r="L694" s="519"/>
    </row>
    <row r="695" spans="12:12" ht="15.75" customHeight="1">
      <c r="L695" s="519"/>
    </row>
    <row r="696" spans="12:12" ht="15.75" customHeight="1">
      <c r="L696" s="519"/>
    </row>
    <row r="697" spans="12:12" ht="15.75" customHeight="1">
      <c r="L697" s="519"/>
    </row>
    <row r="698" spans="12:12" ht="15.75" customHeight="1">
      <c r="L698" s="519"/>
    </row>
    <row r="699" spans="12:12" ht="15.75" customHeight="1">
      <c r="L699" s="519"/>
    </row>
    <row r="700" spans="12:12" ht="15.75" customHeight="1">
      <c r="L700" s="519"/>
    </row>
    <row r="701" spans="12:12" ht="15.75" customHeight="1">
      <c r="L701" s="519"/>
    </row>
    <row r="702" spans="12:12" ht="15.75" customHeight="1">
      <c r="L702" s="519"/>
    </row>
    <row r="703" spans="12:12" ht="15.75" customHeight="1">
      <c r="L703" s="519"/>
    </row>
    <row r="704" spans="12:12" ht="15.75" customHeight="1">
      <c r="L704" s="519"/>
    </row>
    <row r="705" spans="12:12" ht="15.75" customHeight="1">
      <c r="L705" s="519"/>
    </row>
    <row r="706" spans="12:12" ht="15.75" customHeight="1">
      <c r="L706" s="519"/>
    </row>
    <row r="707" spans="12:12" ht="15.75" customHeight="1">
      <c r="L707" s="519"/>
    </row>
    <row r="708" spans="12:12" ht="15.75" customHeight="1">
      <c r="L708" s="519"/>
    </row>
    <row r="709" spans="12:12" ht="15.75" customHeight="1">
      <c r="L709" s="519"/>
    </row>
    <row r="710" spans="12:12" ht="15.75" customHeight="1">
      <c r="L710" s="519"/>
    </row>
    <row r="711" spans="12:12" ht="15.75" customHeight="1">
      <c r="L711" s="519"/>
    </row>
    <row r="712" spans="12:12" ht="15.75" customHeight="1">
      <c r="L712" s="519"/>
    </row>
    <row r="713" spans="12:12" ht="15.75" customHeight="1">
      <c r="L713" s="519"/>
    </row>
    <row r="714" spans="12:12" ht="15.75" customHeight="1">
      <c r="L714" s="519"/>
    </row>
    <row r="715" spans="12:12" ht="15.75" customHeight="1">
      <c r="L715" s="519"/>
    </row>
    <row r="716" spans="12:12" ht="15.75" customHeight="1">
      <c r="L716" s="519"/>
    </row>
    <row r="717" spans="12:12" ht="15.75" customHeight="1">
      <c r="L717" s="519"/>
    </row>
    <row r="718" spans="12:12" ht="15.75" customHeight="1">
      <c r="L718" s="519"/>
    </row>
    <row r="719" spans="12:12" ht="15.75" customHeight="1">
      <c r="L719" s="519"/>
    </row>
    <row r="720" spans="12:12" ht="15.75" customHeight="1">
      <c r="L720" s="519"/>
    </row>
    <row r="721" spans="12:12" ht="15.75" customHeight="1">
      <c r="L721" s="519"/>
    </row>
    <row r="722" spans="12:12" ht="15.75" customHeight="1">
      <c r="L722" s="519"/>
    </row>
    <row r="723" spans="12:12" ht="15.75" customHeight="1">
      <c r="L723" s="519"/>
    </row>
    <row r="724" spans="12:12" ht="15.75" customHeight="1">
      <c r="L724" s="519"/>
    </row>
    <row r="725" spans="12:12" ht="15.75" customHeight="1">
      <c r="L725" s="519"/>
    </row>
    <row r="726" spans="12:12" ht="15.75" customHeight="1">
      <c r="L726" s="519"/>
    </row>
    <row r="727" spans="12:12" ht="15.75" customHeight="1">
      <c r="L727" s="519"/>
    </row>
    <row r="728" spans="12:12" ht="15.75" customHeight="1">
      <c r="L728" s="519"/>
    </row>
    <row r="729" spans="12:12" ht="15.75" customHeight="1">
      <c r="L729" s="519"/>
    </row>
    <row r="730" spans="12:12" ht="15.75" customHeight="1">
      <c r="L730" s="519"/>
    </row>
    <row r="731" spans="12:12" ht="15.75" customHeight="1">
      <c r="L731" s="519"/>
    </row>
    <row r="732" spans="12:12" ht="15.75" customHeight="1">
      <c r="L732" s="519"/>
    </row>
    <row r="733" spans="12:12" ht="15.75" customHeight="1">
      <c r="L733" s="519"/>
    </row>
    <row r="734" spans="12:12" ht="15.75" customHeight="1">
      <c r="L734" s="519"/>
    </row>
    <row r="735" spans="12:12" ht="15.75" customHeight="1">
      <c r="L735" s="519"/>
    </row>
    <row r="736" spans="12:12" ht="15.75" customHeight="1">
      <c r="L736" s="519"/>
    </row>
    <row r="737" spans="12:12" ht="15.75" customHeight="1">
      <c r="L737" s="519"/>
    </row>
    <row r="738" spans="12:12" ht="15.75" customHeight="1">
      <c r="L738" s="519"/>
    </row>
    <row r="739" spans="12:12" ht="15.75" customHeight="1">
      <c r="L739" s="519"/>
    </row>
    <row r="740" spans="12:12" ht="15.75" customHeight="1">
      <c r="L740" s="519"/>
    </row>
    <row r="741" spans="12:12" ht="15.75" customHeight="1">
      <c r="L741" s="519"/>
    </row>
    <row r="742" spans="12:12" ht="15.75" customHeight="1">
      <c r="L742" s="519"/>
    </row>
    <row r="743" spans="12:12" ht="15.75" customHeight="1">
      <c r="L743" s="519"/>
    </row>
    <row r="744" spans="12:12" ht="15.75" customHeight="1">
      <c r="L744" s="519"/>
    </row>
    <row r="745" spans="12:12" ht="15.75" customHeight="1">
      <c r="L745" s="519"/>
    </row>
    <row r="746" spans="12:12" ht="15.75" customHeight="1">
      <c r="L746" s="519"/>
    </row>
    <row r="747" spans="12:12" ht="15.75" customHeight="1">
      <c r="L747" s="519"/>
    </row>
    <row r="748" spans="12:12" ht="15.75" customHeight="1">
      <c r="L748" s="519"/>
    </row>
    <row r="749" spans="12:12" ht="15.75" customHeight="1">
      <c r="L749" s="519"/>
    </row>
    <row r="750" spans="12:12" ht="15.75" customHeight="1">
      <c r="L750" s="519"/>
    </row>
    <row r="751" spans="12:12" ht="15.75" customHeight="1">
      <c r="L751" s="519"/>
    </row>
    <row r="752" spans="12:12" ht="15.75" customHeight="1">
      <c r="L752" s="519"/>
    </row>
    <row r="753" spans="12:12" ht="15.75" customHeight="1">
      <c r="L753" s="519"/>
    </row>
    <row r="754" spans="12:12" ht="15.75" customHeight="1">
      <c r="L754" s="519"/>
    </row>
    <row r="755" spans="12:12" ht="15.75" customHeight="1">
      <c r="L755" s="519"/>
    </row>
    <row r="756" spans="12:12" ht="15.75" customHeight="1">
      <c r="L756" s="519"/>
    </row>
    <row r="757" spans="12:12" ht="15.75" customHeight="1">
      <c r="L757" s="519"/>
    </row>
    <row r="758" spans="12:12" ht="15.75" customHeight="1">
      <c r="L758" s="519"/>
    </row>
    <row r="759" spans="12:12" ht="15.75" customHeight="1">
      <c r="L759" s="519"/>
    </row>
    <row r="760" spans="12:12" ht="15.75" customHeight="1">
      <c r="L760" s="519"/>
    </row>
    <row r="761" spans="12:12" ht="15.75" customHeight="1">
      <c r="L761" s="519"/>
    </row>
    <row r="762" spans="12:12" ht="15.75" customHeight="1">
      <c r="L762" s="519"/>
    </row>
    <row r="763" spans="12:12" ht="15.75" customHeight="1">
      <c r="L763" s="519"/>
    </row>
    <row r="764" spans="12:12" ht="15.75" customHeight="1">
      <c r="L764" s="519"/>
    </row>
    <row r="765" spans="12:12" ht="15.75" customHeight="1">
      <c r="L765" s="519"/>
    </row>
    <row r="766" spans="12:12" ht="15.75" customHeight="1">
      <c r="L766" s="519"/>
    </row>
    <row r="767" spans="12:12" ht="15.75" customHeight="1">
      <c r="L767" s="519"/>
    </row>
    <row r="768" spans="12:12" ht="15.75" customHeight="1">
      <c r="L768" s="519"/>
    </row>
    <row r="769" spans="12:12" ht="15.75" customHeight="1">
      <c r="L769" s="519"/>
    </row>
    <row r="770" spans="12:12" ht="15.75" customHeight="1">
      <c r="L770" s="519"/>
    </row>
    <row r="771" spans="12:12" ht="15.75" customHeight="1">
      <c r="L771" s="519"/>
    </row>
    <row r="772" spans="12:12" ht="15.75" customHeight="1">
      <c r="L772" s="519"/>
    </row>
    <row r="773" spans="12:12" ht="15.75" customHeight="1">
      <c r="L773" s="519"/>
    </row>
    <row r="774" spans="12:12" ht="15.75" customHeight="1">
      <c r="L774" s="519"/>
    </row>
    <row r="775" spans="12:12" ht="15.75" customHeight="1">
      <c r="L775" s="519"/>
    </row>
    <row r="776" spans="12:12" ht="15.75" customHeight="1">
      <c r="L776" s="519"/>
    </row>
    <row r="777" spans="12:12" ht="15.75" customHeight="1">
      <c r="L777" s="519"/>
    </row>
    <row r="778" spans="12:12" ht="15.75" customHeight="1">
      <c r="L778" s="519"/>
    </row>
    <row r="779" spans="12:12" ht="15.75" customHeight="1">
      <c r="L779" s="519"/>
    </row>
    <row r="780" spans="12:12" ht="15.75" customHeight="1">
      <c r="L780" s="519"/>
    </row>
    <row r="781" spans="12:12" ht="15.75" customHeight="1">
      <c r="L781" s="519"/>
    </row>
    <row r="782" spans="12:12" ht="15.75" customHeight="1">
      <c r="L782" s="519"/>
    </row>
    <row r="783" spans="12:12" ht="15.75" customHeight="1">
      <c r="L783" s="519"/>
    </row>
    <row r="784" spans="12:12" ht="15.75" customHeight="1">
      <c r="L784" s="519"/>
    </row>
    <row r="785" spans="12:12" ht="15.75" customHeight="1">
      <c r="L785" s="519"/>
    </row>
    <row r="786" spans="12:12" ht="15.75" customHeight="1">
      <c r="L786" s="519"/>
    </row>
    <row r="787" spans="12:12" ht="15.75" customHeight="1">
      <c r="L787" s="519"/>
    </row>
    <row r="788" spans="12:12" ht="15.75" customHeight="1">
      <c r="L788" s="519"/>
    </row>
    <row r="789" spans="12:12" ht="15.75" customHeight="1">
      <c r="L789" s="519"/>
    </row>
    <row r="790" spans="12:12" ht="15.75" customHeight="1">
      <c r="L790" s="519"/>
    </row>
    <row r="791" spans="12:12" ht="15.75" customHeight="1">
      <c r="L791" s="519"/>
    </row>
    <row r="792" spans="12:12" ht="15.75" customHeight="1">
      <c r="L792" s="519"/>
    </row>
    <row r="793" spans="12:12" ht="15.75" customHeight="1">
      <c r="L793" s="519"/>
    </row>
    <row r="794" spans="12:12" ht="15.75" customHeight="1">
      <c r="L794" s="519"/>
    </row>
    <row r="795" spans="12:12" ht="15.75" customHeight="1">
      <c r="L795" s="519"/>
    </row>
    <row r="796" spans="12:12" ht="15.75" customHeight="1">
      <c r="L796" s="519"/>
    </row>
    <row r="797" spans="12:12" ht="15.75" customHeight="1">
      <c r="L797" s="519"/>
    </row>
    <row r="798" spans="12:12" ht="15.75" customHeight="1">
      <c r="L798" s="519"/>
    </row>
    <row r="799" spans="12:12" ht="15.75" customHeight="1">
      <c r="L799" s="519"/>
    </row>
    <row r="800" spans="12:12" ht="15.75" customHeight="1">
      <c r="L800" s="519"/>
    </row>
    <row r="801" spans="12:12" ht="15.75" customHeight="1">
      <c r="L801" s="519"/>
    </row>
    <row r="802" spans="12:12" ht="15.75" customHeight="1">
      <c r="L802" s="519"/>
    </row>
    <row r="803" spans="12:12" ht="15.75" customHeight="1">
      <c r="L803" s="519"/>
    </row>
    <row r="804" spans="12:12" ht="15.75" customHeight="1">
      <c r="L804" s="519"/>
    </row>
    <row r="805" spans="12:12" ht="15.75" customHeight="1">
      <c r="L805" s="519"/>
    </row>
    <row r="806" spans="12:12" ht="15.75" customHeight="1">
      <c r="L806" s="519"/>
    </row>
    <row r="807" spans="12:12" ht="15.75" customHeight="1">
      <c r="L807" s="519"/>
    </row>
    <row r="808" spans="12:12" ht="15.75" customHeight="1">
      <c r="L808" s="519"/>
    </row>
    <row r="809" spans="12:12" ht="15.75" customHeight="1">
      <c r="L809" s="519"/>
    </row>
    <row r="810" spans="12:12" ht="15.75" customHeight="1">
      <c r="L810" s="519"/>
    </row>
    <row r="811" spans="12:12" ht="15.75" customHeight="1">
      <c r="L811" s="519"/>
    </row>
    <row r="812" spans="12:12" ht="15.75" customHeight="1">
      <c r="L812" s="519"/>
    </row>
    <row r="813" spans="12:12" ht="15.75" customHeight="1">
      <c r="L813" s="519"/>
    </row>
    <row r="814" spans="12:12" ht="15.75" customHeight="1">
      <c r="L814" s="519"/>
    </row>
    <row r="815" spans="12:12" ht="15.75" customHeight="1">
      <c r="L815" s="519"/>
    </row>
    <row r="816" spans="12:12" ht="15.75" customHeight="1">
      <c r="L816" s="519"/>
    </row>
    <row r="817" spans="12:12" ht="15.75" customHeight="1">
      <c r="L817" s="519"/>
    </row>
    <row r="818" spans="12:12" ht="15.75" customHeight="1">
      <c r="L818" s="519"/>
    </row>
    <row r="819" spans="12:12" ht="15.75" customHeight="1">
      <c r="L819" s="519"/>
    </row>
    <row r="820" spans="12:12" ht="15.75" customHeight="1">
      <c r="L820" s="519"/>
    </row>
    <row r="821" spans="12:12" ht="15.75" customHeight="1">
      <c r="L821" s="519"/>
    </row>
    <row r="822" spans="12:12" ht="15.75" customHeight="1">
      <c r="L822" s="519"/>
    </row>
    <row r="823" spans="12:12" ht="15.75" customHeight="1">
      <c r="L823" s="519"/>
    </row>
    <row r="824" spans="12:12" ht="15.75" customHeight="1">
      <c r="L824" s="519"/>
    </row>
    <row r="825" spans="12:12" ht="15.75" customHeight="1">
      <c r="L825" s="519"/>
    </row>
    <row r="826" spans="12:12" ht="15.75" customHeight="1">
      <c r="L826" s="519"/>
    </row>
    <row r="827" spans="12:12" ht="15.75" customHeight="1">
      <c r="L827" s="519"/>
    </row>
    <row r="828" spans="12:12" ht="15.75" customHeight="1">
      <c r="L828" s="519"/>
    </row>
    <row r="829" spans="12:12" ht="15.75" customHeight="1">
      <c r="L829" s="519"/>
    </row>
    <row r="830" spans="12:12" ht="15.75" customHeight="1">
      <c r="L830" s="519"/>
    </row>
    <row r="831" spans="12:12" ht="15.75" customHeight="1">
      <c r="L831" s="519"/>
    </row>
    <row r="832" spans="12:12" ht="15.75" customHeight="1">
      <c r="L832" s="519"/>
    </row>
    <row r="833" spans="12:12" ht="15.75" customHeight="1">
      <c r="L833" s="519"/>
    </row>
    <row r="834" spans="12:12" ht="15.75" customHeight="1">
      <c r="L834" s="519"/>
    </row>
    <row r="835" spans="12:12" ht="15.75" customHeight="1">
      <c r="L835" s="519"/>
    </row>
    <row r="836" spans="12:12" ht="15.75" customHeight="1">
      <c r="L836" s="519"/>
    </row>
    <row r="837" spans="12:12" ht="15.75" customHeight="1">
      <c r="L837" s="519"/>
    </row>
    <row r="838" spans="12:12" ht="15.75" customHeight="1">
      <c r="L838" s="519"/>
    </row>
    <row r="839" spans="12:12" ht="15.75" customHeight="1">
      <c r="L839" s="519"/>
    </row>
    <row r="840" spans="12:12" ht="15.75" customHeight="1">
      <c r="L840" s="519"/>
    </row>
    <row r="841" spans="12:12" ht="15.75" customHeight="1">
      <c r="L841" s="519"/>
    </row>
    <row r="842" spans="12:12" ht="15.75" customHeight="1">
      <c r="L842" s="519"/>
    </row>
    <row r="843" spans="12:12" ht="15.75" customHeight="1">
      <c r="L843" s="519"/>
    </row>
    <row r="844" spans="12:12" ht="15.75" customHeight="1">
      <c r="L844" s="519"/>
    </row>
    <row r="845" spans="12:12" ht="15.75" customHeight="1">
      <c r="L845" s="519"/>
    </row>
    <row r="846" spans="12:12" ht="15.75" customHeight="1">
      <c r="L846" s="519"/>
    </row>
    <row r="847" spans="12:12" ht="15.75" customHeight="1">
      <c r="L847" s="519"/>
    </row>
    <row r="848" spans="12:12" ht="15.75" customHeight="1">
      <c r="L848" s="519"/>
    </row>
    <row r="849" spans="12:12" ht="15.75" customHeight="1">
      <c r="L849" s="519"/>
    </row>
    <row r="850" spans="12:12" ht="15.75" customHeight="1">
      <c r="L850" s="519"/>
    </row>
    <row r="851" spans="12:12" ht="15.75" customHeight="1">
      <c r="L851" s="519"/>
    </row>
    <row r="852" spans="12:12" ht="15.75" customHeight="1">
      <c r="L852" s="519"/>
    </row>
    <row r="853" spans="12:12" ht="15.75" customHeight="1">
      <c r="L853" s="519"/>
    </row>
    <row r="854" spans="12:12" ht="15.75" customHeight="1">
      <c r="L854" s="519"/>
    </row>
    <row r="855" spans="12:12" ht="15.75" customHeight="1">
      <c r="L855" s="519"/>
    </row>
    <row r="856" spans="12:12" ht="15.75" customHeight="1">
      <c r="L856" s="519"/>
    </row>
    <row r="857" spans="12:12" ht="15.75" customHeight="1">
      <c r="L857" s="519"/>
    </row>
    <row r="858" spans="12:12" ht="15.75" customHeight="1">
      <c r="L858" s="519"/>
    </row>
    <row r="859" spans="12:12" ht="15.75" customHeight="1">
      <c r="L859" s="519"/>
    </row>
    <row r="860" spans="12:12" ht="15.75" customHeight="1">
      <c r="L860" s="519"/>
    </row>
    <row r="861" spans="12:12" ht="15.75" customHeight="1">
      <c r="L861" s="519"/>
    </row>
    <row r="862" spans="12:12" ht="15.75" customHeight="1">
      <c r="L862" s="519"/>
    </row>
    <row r="863" spans="12:12" ht="15.75" customHeight="1">
      <c r="L863" s="519"/>
    </row>
    <row r="864" spans="12:12" ht="15.75" customHeight="1">
      <c r="L864" s="519"/>
    </row>
    <row r="865" spans="12:12" ht="15.75" customHeight="1">
      <c r="L865" s="519"/>
    </row>
    <row r="866" spans="12:12" ht="15.75" customHeight="1">
      <c r="L866" s="519"/>
    </row>
    <row r="867" spans="12:12" ht="15.75" customHeight="1">
      <c r="L867" s="519"/>
    </row>
    <row r="868" spans="12:12" ht="15.75" customHeight="1">
      <c r="L868" s="519"/>
    </row>
    <row r="869" spans="12:12" ht="15.75" customHeight="1">
      <c r="L869" s="519"/>
    </row>
    <row r="870" spans="12:12" ht="15.75" customHeight="1">
      <c r="L870" s="519"/>
    </row>
    <row r="871" spans="12:12" ht="15.75" customHeight="1">
      <c r="L871" s="519"/>
    </row>
    <row r="872" spans="12:12" ht="15.75" customHeight="1">
      <c r="L872" s="519"/>
    </row>
    <row r="873" spans="12:12" ht="15.75" customHeight="1">
      <c r="L873" s="519"/>
    </row>
    <row r="874" spans="12:12" ht="15.75" customHeight="1">
      <c r="L874" s="519"/>
    </row>
    <row r="875" spans="12:12" ht="15.75" customHeight="1">
      <c r="L875" s="519"/>
    </row>
    <row r="876" spans="12:12" ht="15.75" customHeight="1">
      <c r="L876" s="519"/>
    </row>
    <row r="877" spans="12:12" ht="15.75" customHeight="1">
      <c r="L877" s="519"/>
    </row>
    <row r="878" spans="12:12" ht="15.75" customHeight="1">
      <c r="L878" s="519"/>
    </row>
    <row r="879" spans="12:12" ht="15.75" customHeight="1">
      <c r="L879" s="519"/>
    </row>
    <row r="880" spans="12:12" ht="15.75" customHeight="1">
      <c r="L880" s="519"/>
    </row>
    <row r="881" spans="12:12" ht="15.75" customHeight="1">
      <c r="L881" s="519"/>
    </row>
    <row r="882" spans="12:12" ht="15.75" customHeight="1">
      <c r="L882" s="519"/>
    </row>
    <row r="883" spans="12:12" ht="15.75" customHeight="1">
      <c r="L883" s="519"/>
    </row>
    <row r="884" spans="12:12" ht="15.75" customHeight="1">
      <c r="L884" s="519"/>
    </row>
    <row r="885" spans="12:12" ht="15.75" customHeight="1">
      <c r="L885" s="519"/>
    </row>
    <row r="886" spans="12:12" ht="15.75" customHeight="1">
      <c r="L886" s="519"/>
    </row>
    <row r="887" spans="12:12" ht="15.75" customHeight="1">
      <c r="L887" s="519"/>
    </row>
    <row r="888" spans="12:12" ht="15.75" customHeight="1">
      <c r="L888" s="519"/>
    </row>
    <row r="889" spans="12:12" ht="15.75" customHeight="1">
      <c r="L889" s="519"/>
    </row>
    <row r="890" spans="12:12" ht="15.75" customHeight="1">
      <c r="L890" s="519"/>
    </row>
    <row r="891" spans="12:12" ht="15.75" customHeight="1">
      <c r="L891" s="519"/>
    </row>
    <row r="892" spans="12:12" ht="15.75" customHeight="1">
      <c r="L892" s="519"/>
    </row>
    <row r="893" spans="12:12" ht="15.75" customHeight="1">
      <c r="L893" s="519"/>
    </row>
    <row r="894" spans="12:12" ht="15.75" customHeight="1">
      <c r="L894" s="519"/>
    </row>
    <row r="895" spans="12:12" ht="15.75" customHeight="1">
      <c r="L895" s="519"/>
    </row>
    <row r="896" spans="12:12" ht="15.75" customHeight="1">
      <c r="L896" s="519"/>
    </row>
    <row r="897" spans="12:12" ht="15.75" customHeight="1">
      <c r="L897" s="519"/>
    </row>
    <row r="898" spans="12:12" ht="15.75" customHeight="1">
      <c r="L898" s="519"/>
    </row>
    <row r="899" spans="12:12" ht="15.75" customHeight="1">
      <c r="L899" s="519"/>
    </row>
    <row r="900" spans="12:12" ht="15.75" customHeight="1">
      <c r="L900" s="519"/>
    </row>
    <row r="901" spans="12:12" ht="15.75" customHeight="1">
      <c r="L901" s="519"/>
    </row>
    <row r="902" spans="12:12" ht="15.75" customHeight="1">
      <c r="L902" s="519"/>
    </row>
    <row r="903" spans="12:12" ht="15.75" customHeight="1">
      <c r="L903" s="519"/>
    </row>
    <row r="904" spans="12:12" ht="15.75" customHeight="1">
      <c r="L904" s="519"/>
    </row>
    <row r="905" spans="12:12" ht="15.75" customHeight="1">
      <c r="L905" s="519"/>
    </row>
    <row r="906" spans="12:12" ht="15.75" customHeight="1">
      <c r="L906" s="519"/>
    </row>
    <row r="907" spans="12:12" ht="15.75" customHeight="1">
      <c r="L907" s="519"/>
    </row>
    <row r="908" spans="12:12" ht="15.75" customHeight="1">
      <c r="L908" s="519"/>
    </row>
    <row r="909" spans="12:12" ht="15.75" customHeight="1">
      <c r="L909" s="519"/>
    </row>
    <row r="910" spans="12:12" ht="15.75" customHeight="1">
      <c r="L910" s="519"/>
    </row>
    <row r="911" spans="12:12" ht="15.75" customHeight="1">
      <c r="L911" s="519"/>
    </row>
    <row r="912" spans="12:12" ht="15.75" customHeight="1">
      <c r="L912" s="519"/>
    </row>
    <row r="913" spans="12:12" ht="15.75" customHeight="1">
      <c r="L913" s="519"/>
    </row>
    <row r="914" spans="12:12" ht="15.75" customHeight="1">
      <c r="L914" s="519"/>
    </row>
    <row r="915" spans="12:12" ht="15.75" customHeight="1">
      <c r="L915" s="519"/>
    </row>
    <row r="916" spans="12:12" ht="15.75" customHeight="1">
      <c r="L916" s="519"/>
    </row>
    <row r="917" spans="12:12" ht="15.75" customHeight="1">
      <c r="L917" s="519"/>
    </row>
    <row r="918" spans="12:12" ht="15.75" customHeight="1">
      <c r="L918" s="519"/>
    </row>
    <row r="919" spans="12:12" ht="15.75" customHeight="1">
      <c r="L919" s="519"/>
    </row>
    <row r="920" spans="12:12" ht="15.75" customHeight="1">
      <c r="L920" s="519"/>
    </row>
    <row r="921" spans="12:12" ht="15.75" customHeight="1">
      <c r="L921" s="519"/>
    </row>
    <row r="922" spans="12:12" ht="15.75" customHeight="1">
      <c r="L922" s="519"/>
    </row>
    <row r="923" spans="12:12" ht="15.75" customHeight="1">
      <c r="L923" s="519"/>
    </row>
    <row r="924" spans="12:12" ht="15.75" customHeight="1">
      <c r="L924" s="519"/>
    </row>
    <row r="925" spans="12:12" ht="15.75" customHeight="1">
      <c r="L925" s="519"/>
    </row>
    <row r="926" spans="12:12" ht="15.75" customHeight="1">
      <c r="L926" s="519"/>
    </row>
    <row r="927" spans="12:12" ht="15.75" customHeight="1">
      <c r="L927" s="519"/>
    </row>
    <row r="928" spans="12:12" ht="15.75" customHeight="1">
      <c r="L928" s="519"/>
    </row>
    <row r="929" spans="12:12" ht="15.75" customHeight="1">
      <c r="L929" s="519"/>
    </row>
    <row r="930" spans="12:12" ht="15.75" customHeight="1">
      <c r="L930" s="519"/>
    </row>
    <row r="931" spans="12:12" ht="15.75" customHeight="1">
      <c r="L931" s="519"/>
    </row>
    <row r="932" spans="12:12" ht="15.75" customHeight="1">
      <c r="L932" s="519"/>
    </row>
    <row r="933" spans="12:12" ht="15.75" customHeight="1">
      <c r="L933" s="519"/>
    </row>
    <row r="934" spans="12:12" ht="15.75" customHeight="1">
      <c r="L934" s="519"/>
    </row>
    <row r="935" spans="12:12" ht="15.75" customHeight="1">
      <c r="L935" s="519"/>
    </row>
    <row r="936" spans="12:12" ht="15.75" customHeight="1">
      <c r="L936" s="519"/>
    </row>
    <row r="937" spans="12:12" ht="15.75" customHeight="1">
      <c r="L937" s="519"/>
    </row>
    <row r="938" spans="12:12" ht="15.75" customHeight="1">
      <c r="L938" s="519"/>
    </row>
    <row r="939" spans="12:12" ht="15.75" customHeight="1">
      <c r="L939" s="519"/>
    </row>
    <row r="940" spans="12:12" ht="15.75" customHeight="1">
      <c r="L940" s="519"/>
    </row>
    <row r="941" spans="12:12" ht="15.75" customHeight="1">
      <c r="L941" s="519"/>
    </row>
    <row r="942" spans="12:12" ht="15.75" customHeight="1">
      <c r="L942" s="519"/>
    </row>
    <row r="943" spans="12:12" ht="15.75" customHeight="1">
      <c r="L943" s="519"/>
    </row>
    <row r="944" spans="12:12" ht="15.75" customHeight="1">
      <c r="L944" s="519"/>
    </row>
    <row r="945" spans="12:12" ht="15.75" customHeight="1">
      <c r="L945" s="519"/>
    </row>
    <row r="946" spans="12:12" ht="15.75" customHeight="1">
      <c r="L946" s="519"/>
    </row>
    <row r="947" spans="12:12" ht="15.75" customHeight="1">
      <c r="L947" s="519"/>
    </row>
    <row r="948" spans="12:12" ht="15.75" customHeight="1">
      <c r="L948" s="519"/>
    </row>
    <row r="949" spans="12:12" ht="15.75" customHeight="1">
      <c r="L949" s="519"/>
    </row>
    <row r="950" spans="12:12" ht="15.75" customHeight="1">
      <c r="L950" s="519"/>
    </row>
    <row r="951" spans="12:12" ht="15.75" customHeight="1">
      <c r="L951" s="519"/>
    </row>
    <row r="952" spans="12:12" ht="15.75" customHeight="1">
      <c r="L952" s="519"/>
    </row>
    <row r="953" spans="12:12" ht="15.75" customHeight="1">
      <c r="L953" s="519"/>
    </row>
    <row r="954" spans="12:12" ht="15.75" customHeight="1">
      <c r="L954" s="519"/>
    </row>
    <row r="955" spans="12:12" ht="15.75" customHeight="1">
      <c r="L955" s="519"/>
    </row>
    <row r="956" spans="12:12" ht="15.75" customHeight="1">
      <c r="L956" s="519"/>
    </row>
    <row r="957" spans="12:12" ht="15.75" customHeight="1">
      <c r="L957" s="519"/>
    </row>
    <row r="958" spans="12:12" ht="15.75" customHeight="1">
      <c r="L958" s="519"/>
    </row>
    <row r="959" spans="12:12" ht="15.75" customHeight="1">
      <c r="L959" s="519"/>
    </row>
    <row r="960" spans="12:12" ht="15.75" customHeight="1">
      <c r="L960" s="519"/>
    </row>
    <row r="961" spans="12:12" ht="15.75" customHeight="1">
      <c r="L961" s="519"/>
    </row>
    <row r="962" spans="12:12" ht="15.75" customHeight="1">
      <c r="L962" s="519"/>
    </row>
    <row r="963" spans="12:12" ht="15.75" customHeight="1">
      <c r="L963" s="519"/>
    </row>
    <row r="964" spans="12:12" ht="15.75" customHeight="1">
      <c r="L964" s="519"/>
    </row>
    <row r="965" spans="12:12" ht="15.75" customHeight="1">
      <c r="L965" s="519"/>
    </row>
    <row r="966" spans="12:12" ht="15.75" customHeight="1">
      <c r="L966" s="519"/>
    </row>
    <row r="967" spans="12:12" ht="15.75" customHeight="1">
      <c r="L967" s="519"/>
    </row>
    <row r="968" spans="12:12" ht="15.75" customHeight="1">
      <c r="L968" s="519"/>
    </row>
    <row r="969" spans="12:12" ht="15.75" customHeight="1">
      <c r="L969" s="519"/>
    </row>
    <row r="970" spans="12:12" ht="15.75" customHeight="1">
      <c r="L970" s="519"/>
    </row>
    <row r="971" spans="12:12" ht="15.75" customHeight="1">
      <c r="L971" s="519"/>
    </row>
    <row r="972" spans="12:12" ht="15.75" customHeight="1">
      <c r="L972" s="519"/>
    </row>
    <row r="973" spans="12:12" ht="15.75" customHeight="1">
      <c r="L973" s="519"/>
    </row>
    <row r="974" spans="12:12" ht="15.75" customHeight="1">
      <c r="L974" s="519"/>
    </row>
    <row r="975" spans="12:12" ht="15.75" customHeight="1">
      <c r="L975" s="519"/>
    </row>
    <row r="976" spans="12:12" ht="15.75" customHeight="1">
      <c r="L976" s="519"/>
    </row>
    <row r="977" spans="12:12" ht="15.75" customHeight="1">
      <c r="L977" s="519"/>
    </row>
    <row r="978" spans="12:12" ht="15.75" customHeight="1">
      <c r="L978" s="519"/>
    </row>
    <row r="979" spans="12:12" ht="15.75" customHeight="1">
      <c r="L979" s="519"/>
    </row>
    <row r="980" spans="12:12" ht="15.75" customHeight="1">
      <c r="L980" s="519"/>
    </row>
    <row r="981" spans="12:12" ht="15.75" customHeight="1">
      <c r="L981" s="519"/>
    </row>
    <row r="982" spans="12:12" ht="15.75" customHeight="1">
      <c r="L982" s="519"/>
    </row>
    <row r="983" spans="12:12" ht="15.75" customHeight="1">
      <c r="L983" s="519"/>
    </row>
    <row r="984" spans="12:12" ht="15.75" customHeight="1">
      <c r="L984" s="519"/>
    </row>
    <row r="985" spans="12:12" ht="15.75" customHeight="1">
      <c r="L985" s="519"/>
    </row>
    <row r="986" spans="12:12" ht="15.75" customHeight="1">
      <c r="L986" s="519"/>
    </row>
    <row r="987" spans="12:12" ht="15.75" customHeight="1">
      <c r="L987" s="519"/>
    </row>
    <row r="988" spans="12:12" ht="15.75" customHeight="1">
      <c r="L988" s="519"/>
    </row>
    <row r="989" spans="12:12" ht="15.75" customHeight="1">
      <c r="L989" s="519"/>
    </row>
    <row r="990" spans="12:12" ht="15.75" customHeight="1">
      <c r="L990" s="519"/>
    </row>
    <row r="991" spans="12:12" ht="15.75" customHeight="1">
      <c r="L991" s="519"/>
    </row>
    <row r="992" spans="12:12" ht="15.75" customHeight="1">
      <c r="L992" s="519"/>
    </row>
  </sheetData>
  <mergeCells count="148">
    <mergeCell ref="K35:K36"/>
    <mergeCell ref="K37:K38"/>
    <mergeCell ref="K39:K40"/>
    <mergeCell ref="K41:K42"/>
    <mergeCell ref="K43:K44"/>
    <mergeCell ref="K45:K46"/>
    <mergeCell ref="K47:K48"/>
    <mergeCell ref="J49:J50"/>
    <mergeCell ref="J51:J52"/>
    <mergeCell ref="J55:J56"/>
    <mergeCell ref="K55:K56"/>
    <mergeCell ref="J57:J59"/>
    <mergeCell ref="K57:K59"/>
    <mergeCell ref="J60:J61"/>
    <mergeCell ref="K60:K61"/>
    <mergeCell ref="K49:K50"/>
    <mergeCell ref="K51:K52"/>
    <mergeCell ref="K92:K93"/>
    <mergeCell ref="J114:J116"/>
    <mergeCell ref="K114:K116"/>
    <mergeCell ref="J117:J118"/>
    <mergeCell ref="K117:K118"/>
    <mergeCell ref="J119:J120"/>
    <mergeCell ref="K119:K120"/>
    <mergeCell ref="J62:J63"/>
    <mergeCell ref="K62:K63"/>
    <mergeCell ref="J72:J73"/>
    <mergeCell ref="K72:K73"/>
    <mergeCell ref="K74:K75"/>
    <mergeCell ref="J74:J75"/>
    <mergeCell ref="J84:J85"/>
    <mergeCell ref="K84:K85"/>
    <mergeCell ref="J86:J87"/>
    <mergeCell ref="K86:K87"/>
    <mergeCell ref="J66:J68"/>
    <mergeCell ref="K66:K68"/>
    <mergeCell ref="B2:M2"/>
    <mergeCell ref="B3:B4"/>
    <mergeCell ref="J3:J4"/>
    <mergeCell ref="K3:K4"/>
    <mergeCell ref="J5:J6"/>
    <mergeCell ref="K5:K6"/>
    <mergeCell ref="K7:K8"/>
    <mergeCell ref="J7:J8"/>
    <mergeCell ref="J9:J10"/>
    <mergeCell ref="K9:K10"/>
    <mergeCell ref="J11:J12"/>
    <mergeCell ref="K11:K12"/>
    <mergeCell ref="J13:J14"/>
    <mergeCell ref="K13:K14"/>
    <mergeCell ref="J25:J26"/>
    <mergeCell ref="K25:K26"/>
    <mergeCell ref="J27:J28"/>
    <mergeCell ref="K27:K28"/>
    <mergeCell ref="J31:J32"/>
    <mergeCell ref="K31:K32"/>
    <mergeCell ref="B37:B38"/>
    <mergeCell ref="B39:B40"/>
    <mergeCell ref="B41:B42"/>
    <mergeCell ref="B43:B44"/>
    <mergeCell ref="B47:B48"/>
    <mergeCell ref="B51:B52"/>
    <mergeCell ref="C53:C54"/>
    <mergeCell ref="K33:K34"/>
    <mergeCell ref="B13:B14"/>
    <mergeCell ref="B25:B26"/>
    <mergeCell ref="D25:D26"/>
    <mergeCell ref="B27:B28"/>
    <mergeCell ref="B31:B32"/>
    <mergeCell ref="B33:B34"/>
    <mergeCell ref="B35:B36"/>
    <mergeCell ref="B53:B54"/>
    <mergeCell ref="J33:J34"/>
    <mergeCell ref="J35:J36"/>
    <mergeCell ref="J37:J38"/>
    <mergeCell ref="J39:J40"/>
    <mergeCell ref="J41:J42"/>
    <mergeCell ref="J43:J44"/>
    <mergeCell ref="J45:J46"/>
    <mergeCell ref="J47:J48"/>
    <mergeCell ref="M108:M109"/>
    <mergeCell ref="C110:C111"/>
    <mergeCell ref="K110:K111"/>
    <mergeCell ref="L110:L111"/>
    <mergeCell ref="C112:C113"/>
    <mergeCell ref="K112:K113"/>
    <mergeCell ref="L119:L120"/>
    <mergeCell ref="L121:L122"/>
    <mergeCell ref="B57:B59"/>
    <mergeCell ref="B60:B61"/>
    <mergeCell ref="B66:B68"/>
    <mergeCell ref="C66:C67"/>
    <mergeCell ref="B69:B71"/>
    <mergeCell ref="C69:C70"/>
    <mergeCell ref="J121:J122"/>
    <mergeCell ref="K121:K122"/>
    <mergeCell ref="J88:J89"/>
    <mergeCell ref="J92:J93"/>
    <mergeCell ref="J94:J95"/>
    <mergeCell ref="J99:J100"/>
    <mergeCell ref="K99:K100"/>
    <mergeCell ref="J108:J109"/>
    <mergeCell ref="K108:K109"/>
    <mergeCell ref="J110:J111"/>
    <mergeCell ref="B123:I123"/>
    <mergeCell ref="J123:M123"/>
    <mergeCell ref="M110:M111"/>
    <mergeCell ref="M112:M113"/>
    <mergeCell ref="L114:L116"/>
    <mergeCell ref="M114:M116"/>
    <mergeCell ref="L117:L118"/>
    <mergeCell ref="M117:M118"/>
    <mergeCell ref="M119:M120"/>
    <mergeCell ref="M121:M122"/>
    <mergeCell ref="J112:J113"/>
    <mergeCell ref="M66:M68"/>
    <mergeCell ref="J69:J71"/>
    <mergeCell ref="K69:K71"/>
    <mergeCell ref="M69:M71"/>
    <mergeCell ref="M72:M73"/>
    <mergeCell ref="J78:J79"/>
    <mergeCell ref="J80:J81"/>
    <mergeCell ref="F105:F107"/>
    <mergeCell ref="K105:K107"/>
    <mergeCell ref="J106:J107"/>
    <mergeCell ref="K80:K81"/>
    <mergeCell ref="M80:M81"/>
    <mergeCell ref="J76:J77"/>
    <mergeCell ref="J82:J83"/>
    <mergeCell ref="K82:K83"/>
    <mergeCell ref="M82:M83"/>
    <mergeCell ref="M74:M75"/>
    <mergeCell ref="G76:G77"/>
    <mergeCell ref="K76:K77"/>
    <mergeCell ref="M92:M93"/>
    <mergeCell ref="M94:M95"/>
    <mergeCell ref="M105:M107"/>
    <mergeCell ref="K88:K89"/>
    <mergeCell ref="K90:K91"/>
    <mergeCell ref="B78:B79"/>
    <mergeCell ref="K78:K79"/>
    <mergeCell ref="B80:B81"/>
    <mergeCell ref="B82:B83"/>
    <mergeCell ref="M76:M77"/>
    <mergeCell ref="M78:M79"/>
    <mergeCell ref="M86:M87"/>
    <mergeCell ref="M88:M89"/>
    <mergeCell ref="M90:M91"/>
  </mergeCell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outlinePr summaryBelow="0" summaryRight="0"/>
  </sheetPr>
  <dimension ref="A1:L1012"/>
  <sheetViews>
    <sheetView topLeftCell="A34" workbookViewId="0"/>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36.75">
      <c r="A1" s="66"/>
      <c r="B1" s="135" t="s">
        <v>92</v>
      </c>
      <c r="C1" s="136" t="s">
        <v>93</v>
      </c>
      <c r="D1" s="137" t="s">
        <v>94</v>
      </c>
      <c r="E1" s="138" t="s">
        <v>95</v>
      </c>
      <c r="F1" s="139" t="s">
        <v>96</v>
      </c>
      <c r="G1" s="140" t="s">
        <v>97</v>
      </c>
      <c r="H1" s="140" t="s">
        <v>98</v>
      </c>
      <c r="I1" s="141" t="s">
        <v>99</v>
      </c>
      <c r="J1" s="520" t="s">
        <v>100</v>
      </c>
      <c r="K1" s="143" t="s">
        <v>101</v>
      </c>
      <c r="L1" s="144" t="s">
        <v>102</v>
      </c>
    </row>
    <row r="2" spans="1:12" ht="23.25">
      <c r="A2" s="43"/>
      <c r="B2" s="1137" t="s">
        <v>694</v>
      </c>
      <c r="C2" s="1036"/>
      <c r="D2" s="1036"/>
      <c r="E2" s="1036"/>
      <c r="F2" s="1036"/>
      <c r="G2" s="1036"/>
      <c r="H2" s="1036"/>
      <c r="I2" s="1036"/>
      <c r="J2" s="1036"/>
      <c r="K2" s="1036"/>
      <c r="L2" s="1037"/>
    </row>
    <row r="3" spans="1:12" ht="15.75">
      <c r="A3" s="167">
        <v>1</v>
      </c>
      <c r="B3" s="1145" t="s">
        <v>695</v>
      </c>
      <c r="C3" s="521" t="s">
        <v>696</v>
      </c>
      <c r="D3" s="174" t="s">
        <v>697</v>
      </c>
      <c r="E3" s="1189"/>
      <c r="F3" s="80" t="s">
        <v>698</v>
      </c>
      <c r="G3" s="428" t="s">
        <v>699</v>
      </c>
      <c r="H3" s="353" t="s">
        <v>700</v>
      </c>
      <c r="I3" s="226">
        <v>3580</v>
      </c>
      <c r="J3" s="522"/>
      <c r="K3" s="523">
        <f>J3/60</f>
        <v>0</v>
      </c>
      <c r="L3" s="179">
        <f>I3*K3</f>
        <v>0</v>
      </c>
    </row>
    <row r="4" spans="1:12" ht="15.75">
      <c r="A4" s="43"/>
      <c r="B4" s="1146"/>
      <c r="C4" s="465" t="s">
        <v>701</v>
      </c>
      <c r="D4" s="524"/>
      <c r="E4" s="1148"/>
      <c r="F4" s="525"/>
      <c r="G4" s="526" t="s">
        <v>702</v>
      </c>
      <c r="H4" s="311"/>
      <c r="I4" s="202"/>
      <c r="J4" s="527"/>
      <c r="K4" s="528" t="s">
        <v>218</v>
      </c>
      <c r="L4" s="529" t="s">
        <v>703</v>
      </c>
    </row>
    <row r="5" spans="1:12" ht="15.75">
      <c r="A5" s="167">
        <v>2</v>
      </c>
      <c r="B5" s="172" t="s">
        <v>704</v>
      </c>
      <c r="C5" s="521" t="s">
        <v>705</v>
      </c>
      <c r="D5" s="196" t="s">
        <v>245</v>
      </c>
      <c r="E5" s="530"/>
      <c r="F5" s="80" t="s">
        <v>706</v>
      </c>
      <c r="G5" s="428" t="s">
        <v>707</v>
      </c>
      <c r="H5" s="353" t="s">
        <v>139</v>
      </c>
      <c r="I5" s="177">
        <v>21</v>
      </c>
      <c r="J5" s="531"/>
      <c r="K5" s="523">
        <f>J5/64</f>
        <v>0</v>
      </c>
      <c r="L5" s="179">
        <f>I5*J5</f>
        <v>0</v>
      </c>
    </row>
    <row r="6" spans="1:12" ht="15.75">
      <c r="B6" s="389"/>
      <c r="C6" s="532" t="s">
        <v>708</v>
      </c>
      <c r="D6" s="147"/>
      <c r="E6" s="533"/>
      <c r="F6" s="525"/>
      <c r="G6" s="526" t="s">
        <v>178</v>
      </c>
      <c r="H6" s="311"/>
      <c r="I6" s="202"/>
      <c r="J6" s="531"/>
      <c r="K6" s="534" t="s">
        <v>709</v>
      </c>
      <c r="L6" s="214"/>
    </row>
    <row r="7" spans="1:12" ht="15.75">
      <c r="A7" s="443">
        <v>3</v>
      </c>
      <c r="B7" s="1145" t="s">
        <v>710</v>
      </c>
      <c r="C7" s="173" t="s">
        <v>711</v>
      </c>
      <c r="D7" s="388" t="s">
        <v>661</v>
      </c>
      <c r="E7" s="193"/>
      <c r="F7" s="80" t="s">
        <v>712</v>
      </c>
      <c r="G7" s="535" t="s">
        <v>713</v>
      </c>
      <c r="H7" s="353" t="s">
        <v>139</v>
      </c>
      <c r="I7" s="177">
        <v>15</v>
      </c>
      <c r="J7" s="536"/>
      <c r="K7" s="523">
        <f>J7/66</f>
        <v>0</v>
      </c>
      <c r="L7" s="179">
        <f>I7*J7</f>
        <v>0</v>
      </c>
    </row>
    <row r="8" spans="1:12" ht="15.75">
      <c r="B8" s="1146"/>
      <c r="C8" s="537" t="s">
        <v>714</v>
      </c>
      <c r="D8" s="410"/>
      <c r="E8" s="148"/>
      <c r="F8" s="525"/>
      <c r="G8" s="310" t="s">
        <v>715</v>
      </c>
      <c r="H8" s="311"/>
      <c r="I8" s="202"/>
      <c r="J8" s="531"/>
      <c r="K8" s="528" t="s">
        <v>709</v>
      </c>
      <c r="L8" s="204"/>
    </row>
    <row r="9" spans="1:12" ht="15.75">
      <c r="A9" s="443">
        <v>4</v>
      </c>
      <c r="B9" s="1145" t="s">
        <v>716</v>
      </c>
      <c r="C9" s="173" t="s">
        <v>717</v>
      </c>
      <c r="D9" s="388" t="s">
        <v>718</v>
      </c>
      <c r="E9" s="193"/>
      <c r="F9" s="80" t="s">
        <v>719</v>
      </c>
      <c r="G9" s="489" t="s">
        <v>720</v>
      </c>
      <c r="H9" s="538" t="s">
        <v>139</v>
      </c>
      <c r="I9" s="177">
        <v>90</v>
      </c>
      <c r="J9" s="522"/>
      <c r="K9" s="539">
        <f>J9/40</f>
        <v>0</v>
      </c>
      <c r="L9" s="179">
        <f>I9*J9</f>
        <v>0</v>
      </c>
    </row>
    <row r="10" spans="1:12" ht="15.75">
      <c r="B10" s="1146"/>
      <c r="C10" s="201" t="s">
        <v>721</v>
      </c>
      <c r="D10" s="414"/>
      <c r="E10" s="148"/>
      <c r="F10" s="525"/>
      <c r="G10" s="540" t="s">
        <v>722</v>
      </c>
      <c r="H10" s="541"/>
      <c r="I10" s="202"/>
      <c r="J10" s="527"/>
      <c r="K10" s="542"/>
      <c r="L10" s="204"/>
    </row>
    <row r="11" spans="1:12" ht="15.75">
      <c r="A11" s="443">
        <v>5</v>
      </c>
      <c r="B11" s="200" t="s">
        <v>723</v>
      </c>
      <c r="C11" s="201" t="s">
        <v>724</v>
      </c>
      <c r="D11" s="543" t="s">
        <v>725</v>
      </c>
      <c r="E11" s="148"/>
      <c r="F11" s="525" t="s">
        <v>726</v>
      </c>
      <c r="G11" s="458"/>
      <c r="H11" s="151" t="s">
        <v>313</v>
      </c>
      <c r="I11" s="152">
        <v>35</v>
      </c>
      <c r="J11" s="544"/>
      <c r="K11" s="528">
        <f>J11/48</f>
        <v>0</v>
      </c>
      <c r="L11" s="204">
        <f>J11*I11</f>
        <v>0</v>
      </c>
    </row>
    <row r="12" spans="1:12" ht="15.75">
      <c r="A12" s="443">
        <v>6</v>
      </c>
      <c r="B12" s="233" t="s">
        <v>727</v>
      </c>
      <c r="C12" s="262" t="s">
        <v>728</v>
      </c>
      <c r="D12" s="545" t="s">
        <v>729</v>
      </c>
      <c r="E12" s="159"/>
      <c r="F12" s="546" t="s">
        <v>730</v>
      </c>
      <c r="G12" s="547" t="s">
        <v>731</v>
      </c>
      <c r="H12" s="162" t="s">
        <v>248</v>
      </c>
      <c r="I12" s="163">
        <v>10</v>
      </c>
      <c r="J12" s="548"/>
      <c r="K12" s="549">
        <f>J12/80</f>
        <v>0</v>
      </c>
      <c r="L12" s="550">
        <f>I12*J12</f>
        <v>0</v>
      </c>
    </row>
    <row r="13" spans="1:12" ht="15.75">
      <c r="A13" s="296">
        <v>7</v>
      </c>
      <c r="B13" s="172" t="s">
        <v>732</v>
      </c>
      <c r="C13" s="224" t="s">
        <v>733</v>
      </c>
      <c r="D13" s="322" t="s">
        <v>734</v>
      </c>
      <c r="E13" s="193"/>
      <c r="F13" s="80" t="s">
        <v>735</v>
      </c>
      <c r="G13" s="323" t="s">
        <v>736</v>
      </c>
      <c r="H13" s="176" t="s">
        <v>139</v>
      </c>
      <c r="I13" s="177">
        <v>7</v>
      </c>
      <c r="J13" s="1186"/>
      <c r="K13" s="551">
        <f>J13/110</f>
        <v>0</v>
      </c>
      <c r="L13" s="552">
        <f>J13*I13</f>
        <v>0</v>
      </c>
    </row>
    <row r="14" spans="1:12">
      <c r="B14" s="200"/>
      <c r="C14" s="201" t="s">
        <v>737</v>
      </c>
      <c r="D14" s="147"/>
      <c r="E14" s="148"/>
      <c r="F14" s="98"/>
      <c r="G14" s="458"/>
      <c r="H14" s="151"/>
      <c r="I14" s="202"/>
      <c r="J14" s="1066"/>
      <c r="K14" s="553"/>
      <c r="L14" s="554"/>
    </row>
    <row r="15" spans="1:12" ht="15.75">
      <c r="A15" s="296">
        <v>8</v>
      </c>
      <c r="B15" s="241" t="s">
        <v>738</v>
      </c>
      <c r="C15" s="397" t="s">
        <v>739</v>
      </c>
      <c r="D15" s="398" t="s">
        <v>452</v>
      </c>
      <c r="E15" s="245"/>
      <c r="F15" s="555" t="s">
        <v>740</v>
      </c>
      <c r="G15" s="556" t="s">
        <v>741</v>
      </c>
      <c r="H15" s="247" t="s">
        <v>139</v>
      </c>
      <c r="I15" s="557">
        <v>9</v>
      </c>
      <c r="J15" s="1187"/>
      <c r="K15" s="558">
        <f>J15/221</f>
        <v>0</v>
      </c>
      <c r="L15" s="559">
        <f>J15*I15</f>
        <v>0</v>
      </c>
    </row>
    <row r="16" spans="1:12" ht="15.75">
      <c r="B16" s="200"/>
      <c r="C16" s="201" t="s">
        <v>742</v>
      </c>
      <c r="D16" s="147"/>
      <c r="E16" s="148"/>
      <c r="F16" s="525"/>
      <c r="G16" s="318"/>
      <c r="H16" s="319"/>
      <c r="I16" s="320"/>
      <c r="J16" s="1148"/>
      <c r="K16" s="560"/>
      <c r="L16" s="554"/>
    </row>
    <row r="17" spans="1:12" ht="15.75" customHeight="1">
      <c r="A17" s="296">
        <v>9</v>
      </c>
      <c r="B17" s="205" t="s">
        <v>743</v>
      </c>
      <c r="C17" s="230" t="s">
        <v>744</v>
      </c>
      <c r="D17" s="314" t="s">
        <v>452</v>
      </c>
      <c r="E17" s="208"/>
      <c r="F17" s="102" t="s">
        <v>745</v>
      </c>
      <c r="G17" s="421" t="s">
        <v>746</v>
      </c>
      <c r="H17" s="211" t="s">
        <v>139</v>
      </c>
      <c r="I17" s="561">
        <v>9</v>
      </c>
      <c r="J17" s="562"/>
      <c r="K17" s="563">
        <f>J17/211</f>
        <v>0</v>
      </c>
      <c r="L17" s="552">
        <f t="shared" ref="L17:L19" si="0">J17*I17</f>
        <v>0</v>
      </c>
    </row>
    <row r="18" spans="1:12">
      <c r="B18" s="200"/>
      <c r="C18" s="201" t="s">
        <v>747</v>
      </c>
      <c r="D18" s="564" t="s">
        <v>748</v>
      </c>
      <c r="E18" s="148"/>
      <c r="F18" s="565" t="s">
        <v>749</v>
      </c>
      <c r="G18" s="566" t="s">
        <v>750</v>
      </c>
      <c r="H18" s="567" t="s">
        <v>139</v>
      </c>
      <c r="I18" s="568">
        <v>27</v>
      </c>
      <c r="J18" s="569"/>
      <c r="K18" s="553"/>
      <c r="L18" s="554">
        <f t="shared" si="0"/>
        <v>0</v>
      </c>
    </row>
    <row r="19" spans="1:12" ht="15.75">
      <c r="A19" s="296">
        <v>10</v>
      </c>
      <c r="B19" s="205" t="s">
        <v>751</v>
      </c>
      <c r="C19" s="334" t="s">
        <v>752</v>
      </c>
      <c r="D19" s="462" t="s">
        <v>753</v>
      </c>
      <c r="E19" s="208"/>
      <c r="F19" s="102"/>
      <c r="G19" s="175" t="s">
        <v>754</v>
      </c>
      <c r="H19" s="176" t="s">
        <v>139</v>
      </c>
      <c r="I19" s="570">
        <v>20</v>
      </c>
      <c r="J19" s="1182"/>
      <c r="K19" s="572"/>
      <c r="L19" s="1184">
        <f t="shared" si="0"/>
        <v>0</v>
      </c>
    </row>
    <row r="20" spans="1:12" ht="15.75">
      <c r="A20" s="61"/>
      <c r="B20" s="205"/>
      <c r="C20" s="573" t="s">
        <v>755</v>
      </c>
      <c r="D20" s="462"/>
      <c r="E20" s="208"/>
      <c r="F20" s="525"/>
      <c r="G20" s="210"/>
      <c r="H20" s="211"/>
      <c r="I20" s="479"/>
      <c r="J20" s="1146"/>
      <c r="K20" s="574">
        <f>J19/78</f>
        <v>0</v>
      </c>
      <c r="L20" s="1146"/>
    </row>
    <row r="21" spans="1:12" ht="15.75">
      <c r="A21" s="443">
        <v>11</v>
      </c>
      <c r="B21" s="172" t="s">
        <v>756</v>
      </c>
      <c r="C21" s="575" t="s">
        <v>757</v>
      </c>
      <c r="D21" s="381" t="s">
        <v>254</v>
      </c>
      <c r="E21" s="193"/>
      <c r="F21" s="80" t="s">
        <v>758</v>
      </c>
      <c r="G21" s="175" t="s">
        <v>759</v>
      </c>
      <c r="H21" s="576" t="s">
        <v>139</v>
      </c>
      <c r="I21" s="177">
        <v>40</v>
      </c>
      <c r="J21" s="577"/>
      <c r="K21" s="578">
        <f>J21:J26/100</f>
        <v>0</v>
      </c>
      <c r="L21" s="250">
        <f>I21*J21</f>
        <v>0</v>
      </c>
    </row>
    <row r="22" spans="1:12" ht="15.75">
      <c r="B22" s="200"/>
      <c r="C22" s="445" t="s">
        <v>760</v>
      </c>
      <c r="D22" s="462"/>
      <c r="E22" s="208"/>
      <c r="F22" s="579"/>
      <c r="G22" s="210"/>
      <c r="H22" s="580"/>
      <c r="I22" s="212"/>
      <c r="J22" s="581"/>
      <c r="K22" s="582"/>
      <c r="L22" s="583"/>
    </row>
    <row r="23" spans="1:12">
      <c r="A23" s="296">
        <v>12</v>
      </c>
      <c r="B23" s="172" t="s">
        <v>761</v>
      </c>
      <c r="C23" s="345" t="s">
        <v>762</v>
      </c>
      <c r="D23" s="381" t="s">
        <v>753</v>
      </c>
      <c r="E23" s="193"/>
      <c r="F23" s="1188"/>
      <c r="G23" s="175" t="s">
        <v>763</v>
      </c>
      <c r="H23" s="176" t="s">
        <v>139</v>
      </c>
      <c r="I23" s="226">
        <v>20</v>
      </c>
      <c r="J23" s="1182"/>
      <c r="K23" s="572"/>
      <c r="L23" s="1184">
        <f>I23*J23</f>
        <v>0</v>
      </c>
    </row>
    <row r="24" spans="1:12">
      <c r="A24" s="61"/>
      <c r="B24" s="200"/>
      <c r="C24" s="465" t="s">
        <v>764</v>
      </c>
      <c r="D24" s="475"/>
      <c r="E24" s="148"/>
      <c r="F24" s="1146"/>
      <c r="G24" s="150"/>
      <c r="H24" s="151"/>
      <c r="I24" s="202"/>
      <c r="J24" s="1146"/>
      <c r="K24" s="574">
        <f>J23/80</f>
        <v>0</v>
      </c>
      <c r="L24" s="1146"/>
    </row>
    <row r="25" spans="1:12" ht="15.75">
      <c r="A25" s="443">
        <v>13</v>
      </c>
      <c r="B25" s="172" t="s">
        <v>765</v>
      </c>
      <c r="C25" s="252" t="s">
        <v>766</v>
      </c>
      <c r="D25" s="322" t="s">
        <v>767</v>
      </c>
      <c r="E25" s="584"/>
      <c r="F25" s="585" t="s">
        <v>768</v>
      </c>
      <c r="G25" s="1183" t="s">
        <v>769</v>
      </c>
      <c r="H25" s="586" t="s">
        <v>139</v>
      </c>
      <c r="I25" s="587">
        <v>20</v>
      </c>
      <c r="J25" s="536"/>
      <c r="K25" s="578">
        <f>J25/15</f>
        <v>0</v>
      </c>
      <c r="L25" s="179">
        <f>I25*J25</f>
        <v>0</v>
      </c>
    </row>
    <row r="26" spans="1:12" ht="15.75">
      <c r="B26" s="387"/>
      <c r="C26" s="232"/>
      <c r="D26" s="588"/>
      <c r="E26" s="589"/>
      <c r="F26" s="590"/>
      <c r="G26" s="1146"/>
      <c r="H26" s="591"/>
      <c r="I26" s="592"/>
      <c r="J26" s="531"/>
      <c r="K26" s="534" t="s">
        <v>770</v>
      </c>
      <c r="L26" s="214"/>
    </row>
    <row r="27" spans="1:12" ht="15.75" customHeight="1">
      <c r="A27" s="443">
        <v>14</v>
      </c>
      <c r="B27" s="172" t="s">
        <v>771</v>
      </c>
      <c r="C27" s="593" t="s">
        <v>772</v>
      </c>
      <c r="D27" s="196" t="s">
        <v>773</v>
      </c>
      <c r="E27" s="193"/>
      <c r="F27" s="80" t="s">
        <v>774</v>
      </c>
      <c r="G27" s="535" t="s">
        <v>775</v>
      </c>
      <c r="H27" s="353" t="s">
        <v>139</v>
      </c>
      <c r="I27" s="587">
        <v>5</v>
      </c>
      <c r="J27" s="536"/>
      <c r="K27" s="523">
        <f>J27/150</f>
        <v>0</v>
      </c>
      <c r="L27" s="229">
        <f>J27*I27</f>
        <v>0</v>
      </c>
    </row>
    <row r="28" spans="1:12" ht="15.75" customHeight="1">
      <c r="A28" s="443">
        <v>15</v>
      </c>
      <c r="B28" s="200"/>
      <c r="C28" s="594" t="s">
        <v>776</v>
      </c>
      <c r="D28" s="543" t="s">
        <v>777</v>
      </c>
      <c r="E28" s="148"/>
      <c r="F28" s="525" t="s">
        <v>778</v>
      </c>
      <c r="G28" s="310" t="s">
        <v>779</v>
      </c>
      <c r="H28" s="311"/>
      <c r="I28" s="312"/>
      <c r="J28" s="544"/>
      <c r="K28" s="528"/>
      <c r="L28" s="155"/>
    </row>
    <row r="29" spans="1:12" ht="15.75" customHeight="1">
      <c r="A29" s="443">
        <v>16</v>
      </c>
      <c r="B29" s="205" t="s">
        <v>780</v>
      </c>
      <c r="C29" s="224" t="s">
        <v>781</v>
      </c>
      <c r="D29" s="381" t="s">
        <v>782</v>
      </c>
      <c r="E29" s="193"/>
      <c r="F29" s="80" t="s">
        <v>783</v>
      </c>
      <c r="G29" s="428" t="s">
        <v>784</v>
      </c>
      <c r="H29" s="353" t="s">
        <v>139</v>
      </c>
      <c r="I29" s="177">
        <v>8</v>
      </c>
      <c r="J29" s="531"/>
      <c r="K29" s="523">
        <f>J29/80</f>
        <v>0</v>
      </c>
      <c r="L29" s="179">
        <f>J29*I29</f>
        <v>0</v>
      </c>
    </row>
    <row r="30" spans="1:12" ht="15.75" customHeight="1">
      <c r="B30" s="205"/>
      <c r="C30" s="232"/>
      <c r="D30" s="147"/>
      <c r="E30" s="208"/>
      <c r="F30" s="102"/>
      <c r="G30" s="526" t="s">
        <v>178</v>
      </c>
      <c r="H30" s="367"/>
      <c r="I30" s="212"/>
      <c r="J30" s="544"/>
      <c r="K30" s="528"/>
      <c r="L30" s="214"/>
    </row>
    <row r="31" spans="1:12" ht="15.75" customHeight="1">
      <c r="A31" s="443">
        <v>17</v>
      </c>
      <c r="B31" s="233" t="s">
        <v>785</v>
      </c>
      <c r="C31" s="262" t="s">
        <v>786</v>
      </c>
      <c r="D31" s="147" t="s">
        <v>787</v>
      </c>
      <c r="E31" s="159"/>
      <c r="F31" s="546" t="s">
        <v>788</v>
      </c>
      <c r="G31" s="161" t="s">
        <v>789</v>
      </c>
      <c r="H31" s="162" t="s">
        <v>139</v>
      </c>
      <c r="I31" s="266">
        <v>10</v>
      </c>
      <c r="J31" s="544"/>
      <c r="K31" s="528">
        <f>J31/480</f>
        <v>0</v>
      </c>
      <c r="L31" s="235">
        <f t="shared" ref="L31:L32" si="1">I31*J31</f>
        <v>0</v>
      </c>
    </row>
    <row r="32" spans="1:12" ht="15.75" customHeight="1">
      <c r="A32" s="443">
        <v>18</v>
      </c>
      <c r="B32" s="172" t="s">
        <v>790</v>
      </c>
      <c r="C32" s="224" t="s">
        <v>791</v>
      </c>
      <c r="D32" s="314" t="s">
        <v>792</v>
      </c>
      <c r="E32" s="193"/>
      <c r="F32" s="80" t="s">
        <v>793</v>
      </c>
      <c r="G32" s="175" t="s">
        <v>794</v>
      </c>
      <c r="H32" s="176" t="s">
        <v>139</v>
      </c>
      <c r="I32" s="177">
        <v>63</v>
      </c>
      <c r="J32" s="531"/>
      <c r="K32" s="523">
        <f>J32/96</f>
        <v>0</v>
      </c>
      <c r="L32" s="229">
        <f t="shared" si="1"/>
        <v>0</v>
      </c>
    </row>
    <row r="33" spans="1:12" ht="15.75" customHeight="1">
      <c r="B33" s="205"/>
      <c r="C33" s="230" t="s">
        <v>795</v>
      </c>
      <c r="D33" s="207"/>
      <c r="E33" s="208"/>
      <c r="F33" s="102"/>
      <c r="G33" s="210" t="s">
        <v>796</v>
      </c>
      <c r="H33" s="211"/>
      <c r="I33" s="212"/>
      <c r="J33" s="531"/>
      <c r="K33" s="534"/>
      <c r="L33" s="258"/>
    </row>
    <row r="34" spans="1:12" ht="15.75" customHeight="1">
      <c r="A34" s="443">
        <v>19</v>
      </c>
      <c r="B34" s="1145" t="s">
        <v>797</v>
      </c>
      <c r="C34" s="224" t="s">
        <v>798</v>
      </c>
      <c r="D34" s="196" t="s">
        <v>799</v>
      </c>
      <c r="E34" s="193"/>
      <c r="F34" s="80" t="s">
        <v>800</v>
      </c>
      <c r="G34" s="428" t="s">
        <v>801</v>
      </c>
      <c r="H34" s="353" t="s">
        <v>139</v>
      </c>
      <c r="I34" s="177">
        <v>17</v>
      </c>
      <c r="J34" s="536"/>
      <c r="K34" s="523">
        <f>J34/20</f>
        <v>0</v>
      </c>
      <c r="L34" s="179">
        <f>I34*J34</f>
        <v>0</v>
      </c>
    </row>
    <row r="35" spans="1:12" ht="15.75" customHeight="1">
      <c r="B35" s="1146"/>
      <c r="C35" s="228"/>
      <c r="D35" s="147"/>
      <c r="E35" s="148"/>
      <c r="F35" s="525"/>
      <c r="G35" s="373"/>
      <c r="H35" s="311"/>
      <c r="I35" s="202"/>
      <c r="J35" s="544"/>
      <c r="K35" s="528" t="s">
        <v>802</v>
      </c>
      <c r="L35" s="595"/>
    </row>
    <row r="36" spans="1:12" ht="15.75" customHeight="1">
      <c r="A36" s="443">
        <v>20</v>
      </c>
      <c r="B36" s="1145" t="s">
        <v>803</v>
      </c>
      <c r="C36" s="230" t="s">
        <v>804</v>
      </c>
      <c r="D36" s="381" t="s">
        <v>805</v>
      </c>
      <c r="E36" s="208"/>
      <c r="F36" s="102" t="s">
        <v>806</v>
      </c>
      <c r="G36" s="210" t="s">
        <v>807</v>
      </c>
      <c r="H36" s="211" t="s">
        <v>139</v>
      </c>
      <c r="I36" s="177">
        <v>25</v>
      </c>
      <c r="J36" s="531"/>
      <c r="K36" s="523">
        <f>J36/160</f>
        <v>0</v>
      </c>
      <c r="L36" s="179">
        <f>I36*J36</f>
        <v>0</v>
      </c>
    </row>
    <row r="37" spans="1:12" ht="15.75" customHeight="1">
      <c r="B37" s="1146"/>
      <c r="C37" s="232"/>
      <c r="D37" s="147"/>
      <c r="E37" s="208"/>
      <c r="F37" s="102"/>
      <c r="G37" s="210"/>
      <c r="H37" s="211"/>
      <c r="I37" s="212"/>
      <c r="J37" s="531"/>
      <c r="K37" s="534"/>
      <c r="L37" s="596"/>
    </row>
    <row r="38" spans="1:12" ht="15.75" customHeight="1">
      <c r="A38" s="443">
        <v>21</v>
      </c>
      <c r="B38" s="1145" t="s">
        <v>808</v>
      </c>
      <c r="C38" s="224" t="s">
        <v>809</v>
      </c>
      <c r="D38" s="314" t="s">
        <v>805</v>
      </c>
      <c r="E38" s="193"/>
      <c r="F38" s="80" t="s">
        <v>810</v>
      </c>
      <c r="G38" s="175" t="s">
        <v>811</v>
      </c>
      <c r="H38" s="176" t="s">
        <v>139</v>
      </c>
      <c r="I38" s="177">
        <v>45</v>
      </c>
      <c r="J38" s="536"/>
      <c r="K38" s="523">
        <f>J38/160</f>
        <v>0</v>
      </c>
      <c r="L38" s="179">
        <f>I38*J38</f>
        <v>0</v>
      </c>
    </row>
    <row r="39" spans="1:12" ht="15.75" customHeight="1">
      <c r="B39" s="1146"/>
      <c r="C39" s="228"/>
      <c r="D39" s="147"/>
      <c r="E39" s="148"/>
      <c r="F39" s="525"/>
      <c r="G39" s="150"/>
      <c r="H39" s="151"/>
      <c r="I39" s="202"/>
      <c r="J39" s="544"/>
      <c r="K39" s="528"/>
      <c r="L39" s="595"/>
    </row>
    <row r="40" spans="1:12" ht="15.75" customHeight="1">
      <c r="A40" s="443">
        <v>22</v>
      </c>
      <c r="B40" s="145" t="s">
        <v>812</v>
      </c>
      <c r="C40" s="191" t="s">
        <v>813</v>
      </c>
      <c r="D40" s="597" t="s">
        <v>814</v>
      </c>
      <c r="E40" s="193"/>
      <c r="F40" s="102"/>
      <c r="G40" s="378" t="s">
        <v>815</v>
      </c>
      <c r="H40" s="176" t="s">
        <v>139</v>
      </c>
      <c r="I40" s="177">
        <v>20</v>
      </c>
      <c r="J40" s="1180"/>
      <c r="K40" s="572">
        <f>J40/133</f>
        <v>0</v>
      </c>
      <c r="L40" s="1181">
        <f>I40*J40</f>
        <v>0</v>
      </c>
    </row>
    <row r="41" spans="1:12" ht="15.75" customHeight="1">
      <c r="B41" s="218"/>
      <c r="C41" s="599" t="s">
        <v>816</v>
      </c>
      <c r="D41" s="600"/>
      <c r="E41" s="601"/>
      <c r="F41" s="602"/>
      <c r="G41" s="291"/>
      <c r="H41" s="292"/>
      <c r="I41" s="293"/>
      <c r="J41" s="1146"/>
      <c r="K41" s="603"/>
      <c r="L41" s="1146"/>
    </row>
    <row r="42" spans="1:12" ht="15.75" customHeight="1">
      <c r="A42" s="443">
        <v>23</v>
      </c>
      <c r="B42" s="1145" t="s">
        <v>817</v>
      </c>
      <c r="C42" s="173" t="s">
        <v>818</v>
      </c>
      <c r="D42" s="381" t="s">
        <v>819</v>
      </c>
      <c r="E42" s="193"/>
      <c r="F42" s="80" t="s">
        <v>820</v>
      </c>
      <c r="G42" s="175" t="s">
        <v>821</v>
      </c>
      <c r="H42" s="176" t="s">
        <v>139</v>
      </c>
      <c r="I42" s="226">
        <v>100</v>
      </c>
      <c r="J42" s="522"/>
      <c r="K42" s="259">
        <f>J42/80</f>
        <v>0</v>
      </c>
      <c r="L42" s="179">
        <f>I42*J42</f>
        <v>0</v>
      </c>
    </row>
    <row r="43" spans="1:12" ht="15.75" customHeight="1">
      <c r="B43" s="1153"/>
      <c r="C43" s="206" t="s">
        <v>822</v>
      </c>
      <c r="D43" s="207"/>
      <c r="E43" s="208"/>
      <c r="F43" s="102"/>
      <c r="G43" s="210" t="s">
        <v>178</v>
      </c>
      <c r="H43" s="211"/>
      <c r="I43" s="212"/>
      <c r="J43" s="604"/>
      <c r="K43" s="261"/>
      <c r="L43" s="214"/>
    </row>
    <row r="44" spans="1:12" ht="15.75" customHeight="1">
      <c r="B44" s="1153"/>
      <c r="C44" s="206" t="s">
        <v>823</v>
      </c>
      <c r="D44" s="207"/>
      <c r="E44" s="208"/>
      <c r="F44" s="102"/>
      <c r="G44" s="210"/>
      <c r="H44" s="211"/>
      <c r="I44" s="212"/>
      <c r="J44" s="604"/>
      <c r="K44" s="261"/>
      <c r="L44" s="258"/>
    </row>
    <row r="45" spans="1:12" ht="15.75" customHeight="1">
      <c r="B45" s="200"/>
      <c r="C45" s="475" t="s">
        <v>824</v>
      </c>
      <c r="D45" s="475"/>
      <c r="E45" s="148"/>
      <c r="F45" s="525"/>
      <c r="G45" s="150"/>
      <c r="H45" s="151"/>
      <c r="I45" s="202"/>
      <c r="J45" s="527"/>
      <c r="K45" s="605"/>
      <c r="L45" s="155"/>
    </row>
    <row r="46" spans="1:12" ht="15.75" customHeight="1">
      <c r="A46" s="443">
        <v>24</v>
      </c>
      <c r="B46" s="172" t="s">
        <v>825</v>
      </c>
      <c r="C46" s="173" t="s">
        <v>826</v>
      </c>
      <c r="D46" s="381" t="s">
        <v>827</v>
      </c>
      <c r="E46" s="193"/>
      <c r="F46" s="102" t="s">
        <v>828</v>
      </c>
      <c r="G46" s="175" t="s">
        <v>829</v>
      </c>
      <c r="H46" s="176" t="s">
        <v>139</v>
      </c>
      <c r="I46" s="226">
        <v>26</v>
      </c>
      <c r="J46" s="1180"/>
      <c r="K46" s="572">
        <f>J46/133</f>
        <v>0</v>
      </c>
      <c r="L46" s="1181">
        <f>I46*J46</f>
        <v>0</v>
      </c>
    </row>
    <row r="47" spans="1:12" ht="15.75" customHeight="1">
      <c r="B47" s="218"/>
      <c r="C47" s="288" t="s">
        <v>830</v>
      </c>
      <c r="D47" s="600"/>
      <c r="E47" s="601"/>
      <c r="F47" s="602"/>
      <c r="G47" s="291"/>
      <c r="H47" s="292"/>
      <c r="I47" s="293"/>
      <c r="J47" s="1146"/>
      <c r="K47" s="603"/>
      <c r="L47" s="1146"/>
    </row>
    <row r="48" spans="1:12" ht="15.75" customHeight="1">
      <c r="A48" s="443">
        <v>25</v>
      </c>
      <c r="B48" s="172" t="s">
        <v>831</v>
      </c>
      <c r="C48" s="173" t="s">
        <v>832</v>
      </c>
      <c r="D48" s="381" t="s">
        <v>833</v>
      </c>
      <c r="E48" s="193"/>
      <c r="F48" s="80" t="s">
        <v>834</v>
      </c>
      <c r="G48" s="175" t="s">
        <v>835</v>
      </c>
      <c r="H48" s="176" t="s">
        <v>139</v>
      </c>
      <c r="I48" s="226">
        <v>18</v>
      </c>
      <c r="J48" s="1182"/>
      <c r="K48" s="572">
        <f>J48/80</f>
        <v>0</v>
      </c>
      <c r="L48" s="1184">
        <f>I48*J48</f>
        <v>0</v>
      </c>
    </row>
    <row r="49" spans="1:12" ht="15.75" customHeight="1">
      <c r="B49" s="200"/>
      <c r="C49" s="537" t="s">
        <v>836</v>
      </c>
      <c r="D49" s="475"/>
      <c r="E49" s="148"/>
      <c r="F49" s="525"/>
      <c r="G49" s="150"/>
      <c r="H49" s="151"/>
      <c r="I49" s="202"/>
      <c r="J49" s="1146"/>
      <c r="K49" s="606"/>
      <c r="L49" s="1146"/>
    </row>
    <row r="50" spans="1:12" ht="15.75" customHeight="1">
      <c r="A50" s="443">
        <v>26</v>
      </c>
      <c r="B50" s="205" t="s">
        <v>837</v>
      </c>
      <c r="C50" s="230" t="s">
        <v>838</v>
      </c>
      <c r="D50" s="314" t="s">
        <v>280</v>
      </c>
      <c r="E50" s="208"/>
      <c r="F50" s="102" t="s">
        <v>839</v>
      </c>
      <c r="G50" s="210" t="s">
        <v>840</v>
      </c>
      <c r="H50" s="211" t="s">
        <v>139</v>
      </c>
      <c r="I50" s="215">
        <v>40</v>
      </c>
      <c r="J50" s="531"/>
      <c r="K50" s="534">
        <f>J50/96</f>
        <v>0</v>
      </c>
      <c r="L50" s="256">
        <f>I50*J50</f>
        <v>0</v>
      </c>
    </row>
    <row r="51" spans="1:12" ht="15.75" customHeight="1">
      <c r="B51" s="200"/>
      <c r="C51" s="228"/>
      <c r="D51" s="147"/>
      <c r="E51" s="148"/>
      <c r="F51" s="525"/>
      <c r="G51" s="150" t="s">
        <v>178</v>
      </c>
      <c r="H51" s="151"/>
      <c r="I51" s="202"/>
      <c r="J51" s="544"/>
      <c r="K51" s="528"/>
      <c r="L51" s="595"/>
    </row>
    <row r="52" spans="1:12" ht="15.75" customHeight="1">
      <c r="A52" s="443">
        <v>27</v>
      </c>
      <c r="B52" s="205" t="s">
        <v>841</v>
      </c>
      <c r="C52" s="230" t="s">
        <v>842</v>
      </c>
      <c r="D52" s="462" t="s">
        <v>843</v>
      </c>
      <c r="E52" s="208"/>
      <c r="F52" s="102" t="s">
        <v>844</v>
      </c>
      <c r="G52" s="210" t="s">
        <v>845</v>
      </c>
      <c r="H52" s="211" t="s">
        <v>139</v>
      </c>
      <c r="I52" s="215">
        <v>41</v>
      </c>
      <c r="J52" s="531"/>
      <c r="K52" s="534">
        <f>J52/48</f>
        <v>0</v>
      </c>
      <c r="L52" s="214">
        <f>I52*J52</f>
        <v>0</v>
      </c>
    </row>
    <row r="53" spans="1:12" ht="15.75" customHeight="1">
      <c r="B53" s="200"/>
      <c r="C53" s="265"/>
      <c r="D53" s="147"/>
      <c r="E53" s="148"/>
      <c r="F53" s="525"/>
      <c r="G53" s="150" t="s">
        <v>178</v>
      </c>
      <c r="H53" s="151"/>
      <c r="I53" s="202"/>
      <c r="J53" s="544"/>
      <c r="K53" s="528"/>
      <c r="L53" s="204"/>
    </row>
    <row r="54" spans="1:12" ht="15.75" customHeight="1">
      <c r="B54" s="172" t="s">
        <v>846</v>
      </c>
      <c r="C54" s="1185" t="s">
        <v>847</v>
      </c>
      <c r="D54" s="196"/>
      <c r="E54" s="193"/>
      <c r="F54" s="80"/>
      <c r="G54" s="175" t="s">
        <v>848</v>
      </c>
      <c r="H54" s="176" t="s">
        <v>139</v>
      </c>
      <c r="I54" s="226">
        <f>SUM(I55:I57)</f>
        <v>219</v>
      </c>
      <c r="J54" s="531"/>
      <c r="K54" s="523"/>
      <c r="L54" s="179"/>
    </row>
    <row r="55" spans="1:12" ht="15.75" customHeight="1">
      <c r="A55" s="443">
        <v>28</v>
      </c>
      <c r="B55" s="205"/>
      <c r="C55" s="1153"/>
      <c r="D55" s="242" t="s">
        <v>849</v>
      </c>
      <c r="E55" s="208"/>
      <c r="F55" s="102" t="s">
        <v>850</v>
      </c>
      <c r="G55" s="210" t="s">
        <v>851</v>
      </c>
      <c r="H55" s="211"/>
      <c r="I55" s="215">
        <v>85</v>
      </c>
      <c r="J55" s="531"/>
      <c r="K55" s="534">
        <f t="shared" ref="K55:K57" si="2">J55/48</f>
        <v>0</v>
      </c>
      <c r="L55" s="214">
        <f t="shared" ref="L55:L57" si="3">J55*I55</f>
        <v>0</v>
      </c>
    </row>
    <row r="56" spans="1:12" ht="15.75" customHeight="1">
      <c r="A56" s="443">
        <v>29</v>
      </c>
      <c r="B56" s="205"/>
      <c r="C56" s="608"/>
      <c r="D56" s="242" t="s">
        <v>849</v>
      </c>
      <c r="E56" s="208"/>
      <c r="F56" s="102" t="s">
        <v>852</v>
      </c>
      <c r="G56" s="609" t="s">
        <v>853</v>
      </c>
      <c r="H56" s="211"/>
      <c r="I56" s="215">
        <v>49</v>
      </c>
      <c r="J56" s="531"/>
      <c r="K56" s="534">
        <f t="shared" si="2"/>
        <v>0</v>
      </c>
      <c r="L56" s="214">
        <f t="shared" si="3"/>
        <v>0</v>
      </c>
    </row>
    <row r="57" spans="1:12" ht="15.75" customHeight="1">
      <c r="A57" s="443">
        <v>30</v>
      </c>
      <c r="B57" s="205"/>
      <c r="C57" s="608"/>
      <c r="D57" s="242" t="s">
        <v>849</v>
      </c>
      <c r="E57" s="208"/>
      <c r="F57" s="102" t="s">
        <v>854</v>
      </c>
      <c r="G57" s="210" t="s">
        <v>855</v>
      </c>
      <c r="H57" s="211"/>
      <c r="I57" s="212">
        <v>85</v>
      </c>
      <c r="J57" s="531"/>
      <c r="K57" s="534">
        <f t="shared" si="2"/>
        <v>0</v>
      </c>
      <c r="L57" s="214">
        <f t="shared" si="3"/>
        <v>0</v>
      </c>
    </row>
    <row r="58" spans="1:12" ht="23.25">
      <c r="B58" s="1179" t="s">
        <v>856</v>
      </c>
      <c r="C58" s="1142"/>
      <c r="D58" s="1142"/>
      <c r="E58" s="1142"/>
      <c r="F58" s="1142"/>
      <c r="G58" s="1142"/>
      <c r="H58" s="1142"/>
      <c r="I58" s="1142"/>
      <c r="J58" s="1143">
        <f>SUM(L3:L57)</f>
        <v>0</v>
      </c>
      <c r="K58" s="1142"/>
      <c r="L58" s="1144"/>
    </row>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26">
    <mergeCell ref="B2:L2"/>
    <mergeCell ref="B3:B4"/>
    <mergeCell ref="E3:E4"/>
    <mergeCell ref="B7:B8"/>
    <mergeCell ref="B9:B10"/>
    <mergeCell ref="J13:J14"/>
    <mergeCell ref="J15:J16"/>
    <mergeCell ref="J19:J20"/>
    <mergeCell ref="L19:L20"/>
    <mergeCell ref="F23:F24"/>
    <mergeCell ref="J23:J24"/>
    <mergeCell ref="L23:L24"/>
    <mergeCell ref="G25:G26"/>
    <mergeCell ref="B34:B35"/>
    <mergeCell ref="L46:L47"/>
    <mergeCell ref="L48:L49"/>
    <mergeCell ref="C54:C55"/>
    <mergeCell ref="B58:I58"/>
    <mergeCell ref="J58:L58"/>
    <mergeCell ref="B36:B37"/>
    <mergeCell ref="B38:B39"/>
    <mergeCell ref="J40:J41"/>
    <mergeCell ref="L40:L41"/>
    <mergeCell ref="B42:B44"/>
    <mergeCell ref="J46:J47"/>
    <mergeCell ref="J48:J49"/>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outlinePr summaryBelow="0" summaryRight="0"/>
  </sheetPr>
  <dimension ref="A1:Y999"/>
  <sheetViews>
    <sheetView workbookViewId="0">
      <selection sqref="A1:A1048576"/>
    </sheetView>
  </sheetViews>
  <sheetFormatPr defaultColWidth="14.42578125" defaultRowHeight="15" customHeight="1"/>
  <cols>
    <col min="1" max="1" width="4.28515625" style="1006"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17.5703125" customWidth="1"/>
    <col min="10" max="10" width="11" customWidth="1"/>
    <col min="11" max="11" width="11.28515625" customWidth="1"/>
    <col min="12" max="12" width="11.42578125" customWidth="1"/>
  </cols>
  <sheetData>
    <row r="1" spans="1:25" ht="36.75">
      <c r="A1" s="1018"/>
      <c r="B1" s="135" t="s">
        <v>92</v>
      </c>
      <c r="C1" s="136" t="s">
        <v>93</v>
      </c>
      <c r="D1" s="137" t="s">
        <v>94</v>
      </c>
      <c r="E1" s="138" t="s">
        <v>95</v>
      </c>
      <c r="F1" s="139" t="s">
        <v>96</v>
      </c>
      <c r="G1" s="140" t="s">
        <v>97</v>
      </c>
      <c r="H1" s="140" t="s">
        <v>98</v>
      </c>
      <c r="I1" s="141" t="s">
        <v>99</v>
      </c>
      <c r="J1" s="520" t="s">
        <v>100</v>
      </c>
      <c r="K1" s="143" t="s">
        <v>101</v>
      </c>
      <c r="L1" s="144" t="s">
        <v>102</v>
      </c>
    </row>
    <row r="2" spans="1:25" ht="23.25">
      <c r="A2" s="1019"/>
      <c r="B2" s="1128" t="s">
        <v>857</v>
      </c>
      <c r="C2" s="1129"/>
      <c r="D2" s="1129"/>
      <c r="E2" s="1129"/>
      <c r="F2" s="1129"/>
      <c r="G2" s="1129"/>
      <c r="H2" s="1129"/>
      <c r="I2" s="1129"/>
      <c r="J2" s="1129"/>
      <c r="K2" s="1129"/>
      <c r="L2" s="1130"/>
    </row>
    <row r="3" spans="1:25">
      <c r="A3" s="1019">
        <v>1</v>
      </c>
      <c r="B3" s="211" t="s">
        <v>858</v>
      </c>
      <c r="C3" s="242" t="s">
        <v>859</v>
      </c>
      <c r="D3" s="462" t="s">
        <v>860</v>
      </c>
      <c r="E3" s="329"/>
      <c r="F3" s="610"/>
      <c r="G3" s="210" t="s">
        <v>861</v>
      </c>
      <c r="H3" s="580" t="s">
        <v>139</v>
      </c>
      <c r="I3" s="507">
        <f>SUM(I4:I5)</f>
        <v>25</v>
      </c>
      <c r="J3" s="231"/>
      <c r="K3" s="231">
        <f t="shared" ref="K3:K5" si="0">J3/72</f>
        <v>0</v>
      </c>
      <c r="L3" s="214">
        <f t="shared" ref="L3:L6" si="1">J3*I3</f>
        <v>0</v>
      </c>
      <c r="M3" s="611"/>
      <c r="N3" s="611"/>
      <c r="O3" s="611"/>
      <c r="P3" s="611"/>
      <c r="Q3" s="611"/>
      <c r="R3" s="611"/>
      <c r="S3" s="611"/>
      <c r="T3" s="611"/>
      <c r="U3" s="611"/>
      <c r="V3" s="611"/>
      <c r="W3" s="611"/>
      <c r="X3" s="611"/>
      <c r="Y3" s="611"/>
    </row>
    <row r="4" spans="1:25">
      <c r="A4" s="1019">
        <v>2</v>
      </c>
      <c r="B4" s="211" t="s">
        <v>862</v>
      </c>
      <c r="C4" s="242" t="s">
        <v>863</v>
      </c>
      <c r="D4" s="462" t="s">
        <v>860</v>
      </c>
      <c r="E4" s="329"/>
      <c r="F4" s="486">
        <v>9099</v>
      </c>
      <c r="G4" s="210" t="s">
        <v>864</v>
      </c>
      <c r="H4" s="211" t="s">
        <v>139</v>
      </c>
      <c r="I4" s="612">
        <v>15</v>
      </c>
      <c r="J4" s="613"/>
      <c r="K4" s="231">
        <f t="shared" si="0"/>
        <v>0</v>
      </c>
      <c r="L4" s="214">
        <f t="shared" si="1"/>
        <v>0</v>
      </c>
      <c r="M4" s="611"/>
      <c r="N4" s="611"/>
      <c r="O4" s="611"/>
      <c r="P4" s="611"/>
      <c r="Q4" s="611"/>
      <c r="R4" s="611"/>
      <c r="S4" s="611"/>
      <c r="T4" s="611"/>
      <c r="U4" s="611"/>
      <c r="V4" s="611"/>
      <c r="W4" s="611"/>
      <c r="X4" s="611"/>
      <c r="Y4" s="611"/>
    </row>
    <row r="5" spans="1:25">
      <c r="A5" s="1019"/>
      <c r="B5" s="614"/>
      <c r="C5" s="150"/>
      <c r="D5" s="147"/>
      <c r="E5" s="316"/>
      <c r="F5" s="499">
        <v>9098</v>
      </c>
      <c r="G5" s="150" t="s">
        <v>865</v>
      </c>
      <c r="H5" s="151" t="s">
        <v>139</v>
      </c>
      <c r="I5" s="615">
        <v>10</v>
      </c>
      <c r="J5" s="616"/>
      <c r="K5" s="164">
        <f t="shared" si="0"/>
        <v>0</v>
      </c>
      <c r="L5" s="204">
        <f t="shared" si="1"/>
        <v>0</v>
      </c>
      <c r="M5" s="611"/>
      <c r="N5" s="611"/>
      <c r="O5" s="611"/>
      <c r="P5" s="611"/>
      <c r="Q5" s="611"/>
      <c r="R5" s="611"/>
      <c r="S5" s="611"/>
      <c r="T5" s="611"/>
      <c r="U5" s="611"/>
      <c r="V5" s="611"/>
      <c r="W5" s="611"/>
      <c r="X5" s="611"/>
      <c r="Y5" s="611"/>
    </row>
    <row r="6" spans="1:25">
      <c r="A6" s="1020">
        <v>3</v>
      </c>
      <c r="B6" s="205" t="s">
        <v>866</v>
      </c>
      <c r="C6" s="206" t="s">
        <v>867</v>
      </c>
      <c r="D6" s="207" t="s">
        <v>868</v>
      </c>
      <c r="E6" s="329"/>
      <c r="F6" s="486">
        <v>9121</v>
      </c>
      <c r="G6" s="210" t="s">
        <v>869</v>
      </c>
      <c r="H6" s="211" t="s">
        <v>139</v>
      </c>
      <c r="I6" s="215">
        <v>51</v>
      </c>
      <c r="J6" s="613"/>
      <c r="K6" s="213">
        <f>J6/216</f>
        <v>0</v>
      </c>
      <c r="L6" s="214">
        <f t="shared" si="1"/>
        <v>0</v>
      </c>
      <c r="M6" s="611"/>
      <c r="N6" s="611"/>
      <c r="O6" s="611"/>
      <c r="P6" s="611"/>
      <c r="Q6" s="611"/>
      <c r="R6" s="611"/>
      <c r="S6" s="611"/>
      <c r="T6" s="611"/>
      <c r="U6" s="611"/>
      <c r="V6" s="611"/>
      <c r="W6" s="611"/>
      <c r="X6" s="611"/>
      <c r="Y6" s="611"/>
    </row>
    <row r="7" spans="1:25">
      <c r="A7" s="1021"/>
      <c r="B7" s="205"/>
      <c r="C7" s="618" t="s">
        <v>870</v>
      </c>
      <c r="D7" s="147"/>
      <c r="E7" s="329"/>
      <c r="F7" s="486"/>
      <c r="G7" s="210"/>
      <c r="H7" s="211"/>
      <c r="I7" s="212"/>
      <c r="J7" s="613"/>
      <c r="K7" s="213"/>
      <c r="L7" s="214"/>
      <c r="M7" s="611"/>
      <c r="N7" s="611"/>
      <c r="O7" s="611"/>
      <c r="P7" s="611"/>
      <c r="Q7" s="611"/>
      <c r="R7" s="611"/>
      <c r="S7" s="611"/>
      <c r="T7" s="611"/>
      <c r="U7" s="611"/>
      <c r="V7" s="611"/>
      <c r="W7" s="611"/>
      <c r="X7" s="611"/>
      <c r="Y7" s="611"/>
    </row>
    <row r="8" spans="1:25">
      <c r="A8" s="1020">
        <v>4</v>
      </c>
      <c r="B8" s="145" t="s">
        <v>871</v>
      </c>
      <c r="C8" s="173" t="s">
        <v>872</v>
      </c>
      <c r="D8" s="322" t="s">
        <v>873</v>
      </c>
      <c r="E8" s="283"/>
      <c r="F8" s="490">
        <v>9036</v>
      </c>
      <c r="G8" s="175" t="s">
        <v>874</v>
      </c>
      <c r="H8" s="176" t="s">
        <v>139</v>
      </c>
      <c r="I8" s="177">
        <v>20</v>
      </c>
      <c r="J8" s="619"/>
      <c r="K8" s="259">
        <f t="shared" ref="K8:K9" si="2">J8/144</f>
        <v>0</v>
      </c>
      <c r="L8" s="179">
        <f>I8*J8</f>
        <v>0</v>
      </c>
      <c r="M8" s="611"/>
      <c r="N8" s="611"/>
      <c r="O8" s="611"/>
      <c r="P8" s="611"/>
      <c r="Q8" s="611"/>
      <c r="R8" s="611"/>
      <c r="S8" s="611"/>
      <c r="T8" s="611"/>
      <c r="U8" s="611"/>
      <c r="V8" s="611"/>
      <c r="W8" s="611"/>
      <c r="X8" s="611"/>
      <c r="Y8" s="611"/>
    </row>
    <row r="9" spans="1:25">
      <c r="A9" s="1021"/>
      <c r="B9" s="200"/>
      <c r="C9" s="146" t="s">
        <v>875</v>
      </c>
      <c r="D9" s="147"/>
      <c r="E9" s="316"/>
      <c r="F9" s="499"/>
      <c r="G9" s="150" t="s">
        <v>876</v>
      </c>
      <c r="H9" s="151"/>
      <c r="I9" s="202"/>
      <c r="J9" s="620"/>
      <c r="K9" s="260">
        <f t="shared" si="2"/>
        <v>0</v>
      </c>
      <c r="L9" s="595"/>
      <c r="M9" s="611"/>
      <c r="N9" s="611"/>
      <c r="O9" s="611"/>
      <c r="P9" s="611"/>
      <c r="Q9" s="611"/>
      <c r="R9" s="611"/>
      <c r="S9" s="611"/>
      <c r="T9" s="611"/>
      <c r="U9" s="611"/>
      <c r="V9" s="611"/>
      <c r="W9" s="611"/>
      <c r="X9" s="611"/>
      <c r="Y9" s="611"/>
    </row>
    <row r="10" spans="1:25">
      <c r="A10" s="1020">
        <v>5</v>
      </c>
      <c r="B10" s="1145" t="s">
        <v>877</v>
      </c>
      <c r="C10" s="173" t="s">
        <v>878</v>
      </c>
      <c r="D10" s="314" t="s">
        <v>879</v>
      </c>
      <c r="E10" s="283"/>
      <c r="F10" s="490">
        <v>9744</v>
      </c>
      <c r="G10" s="175" t="s">
        <v>880</v>
      </c>
      <c r="H10" s="176" t="s">
        <v>139</v>
      </c>
      <c r="I10" s="177">
        <v>17</v>
      </c>
      <c r="J10" s="522"/>
      <c r="K10" s="259">
        <f>J10/72</f>
        <v>0</v>
      </c>
      <c r="L10" s="179">
        <f>I10*J10</f>
        <v>0</v>
      </c>
      <c r="M10" s="611"/>
      <c r="N10" s="611"/>
      <c r="O10" s="611"/>
      <c r="P10" s="611"/>
      <c r="Q10" s="611"/>
      <c r="R10" s="611"/>
      <c r="S10" s="611"/>
      <c r="T10" s="611"/>
      <c r="U10" s="611"/>
      <c r="V10" s="611"/>
      <c r="W10" s="611"/>
      <c r="X10" s="611"/>
      <c r="Y10" s="611"/>
    </row>
    <row r="11" spans="1:25">
      <c r="A11" s="1021"/>
      <c r="B11" s="1146"/>
      <c r="C11" s="146" t="s">
        <v>881</v>
      </c>
      <c r="D11" s="147"/>
      <c r="E11" s="316"/>
      <c r="F11" s="499"/>
      <c r="G11" s="150" t="s">
        <v>876</v>
      </c>
      <c r="H11" s="151"/>
      <c r="I11" s="202"/>
      <c r="J11" s="527"/>
      <c r="K11" s="260"/>
      <c r="L11" s="595"/>
      <c r="M11" s="611"/>
      <c r="N11" s="611"/>
      <c r="O11" s="611"/>
      <c r="P11" s="611"/>
      <c r="Q11" s="611"/>
      <c r="R11" s="611"/>
      <c r="S11" s="611"/>
      <c r="T11" s="611"/>
      <c r="U11" s="611"/>
      <c r="V11" s="611"/>
      <c r="W11" s="611"/>
      <c r="X11" s="611"/>
      <c r="Y11" s="611"/>
    </row>
    <row r="12" spans="1:25" ht="24">
      <c r="A12" s="1020">
        <v>6</v>
      </c>
      <c r="B12" s="205" t="s">
        <v>882</v>
      </c>
      <c r="C12" s="173" t="s">
        <v>883</v>
      </c>
      <c r="D12" s="207" t="s">
        <v>884</v>
      </c>
      <c r="E12" s="329"/>
      <c r="F12" s="486"/>
      <c r="G12" s="175" t="s">
        <v>885</v>
      </c>
      <c r="H12" s="176" t="s">
        <v>139</v>
      </c>
      <c r="I12" s="177">
        <v>20</v>
      </c>
      <c r="J12" s="620"/>
      <c r="K12" s="259">
        <f>J12/72</f>
        <v>0</v>
      </c>
      <c r="L12" s="179">
        <f>I12*J12</f>
        <v>0</v>
      </c>
      <c r="M12" s="611"/>
      <c r="N12" s="611"/>
      <c r="O12" s="611"/>
      <c r="P12" s="611"/>
      <c r="Q12" s="611"/>
      <c r="R12" s="611"/>
      <c r="S12" s="611"/>
      <c r="T12" s="611"/>
      <c r="U12" s="611"/>
      <c r="V12" s="611"/>
      <c r="W12" s="611"/>
      <c r="X12" s="611"/>
      <c r="Y12" s="611"/>
    </row>
    <row r="13" spans="1:25">
      <c r="A13" s="1021"/>
      <c r="B13" s="205"/>
      <c r="C13" s="146" t="s">
        <v>886</v>
      </c>
      <c r="D13" s="207"/>
      <c r="E13" s="329"/>
      <c r="F13" s="486">
        <v>9745</v>
      </c>
      <c r="G13" s="150" t="s">
        <v>876</v>
      </c>
      <c r="H13" s="151"/>
      <c r="I13" s="202"/>
      <c r="J13" s="620"/>
      <c r="K13" s="260"/>
      <c r="L13" s="595"/>
      <c r="M13" s="611"/>
      <c r="N13" s="611"/>
      <c r="O13" s="611"/>
      <c r="P13" s="611"/>
      <c r="Q13" s="611"/>
      <c r="R13" s="611"/>
      <c r="S13" s="611"/>
      <c r="T13" s="611"/>
      <c r="U13" s="611"/>
      <c r="V13" s="611"/>
      <c r="W13" s="611"/>
      <c r="X13" s="611"/>
      <c r="Y13" s="611"/>
    </row>
    <row r="14" spans="1:25">
      <c r="A14" s="1020">
        <v>7</v>
      </c>
      <c r="B14" s="172" t="s">
        <v>887</v>
      </c>
      <c r="C14" s="173" t="s">
        <v>888</v>
      </c>
      <c r="D14" s="322" t="s">
        <v>889</v>
      </c>
      <c r="E14" s="283"/>
      <c r="F14" s="490">
        <v>9753</v>
      </c>
      <c r="G14" s="175" t="s">
        <v>890</v>
      </c>
      <c r="H14" s="176" t="s">
        <v>139</v>
      </c>
      <c r="I14" s="177">
        <v>30</v>
      </c>
      <c r="J14" s="522"/>
      <c r="K14" s="259">
        <f>J14/60</f>
        <v>0</v>
      </c>
      <c r="L14" s="179">
        <f t="shared" ref="L14:L15" si="3">I14*J14</f>
        <v>0</v>
      </c>
      <c r="M14" s="611"/>
      <c r="N14" s="611"/>
      <c r="O14" s="611"/>
      <c r="P14" s="611"/>
      <c r="Q14" s="611"/>
      <c r="R14" s="611"/>
      <c r="S14" s="611"/>
      <c r="T14" s="611"/>
      <c r="U14" s="611"/>
      <c r="V14" s="611"/>
      <c r="W14" s="611"/>
      <c r="X14" s="611"/>
      <c r="Y14" s="611"/>
    </row>
    <row r="15" spans="1:25">
      <c r="A15" s="1020">
        <v>8</v>
      </c>
      <c r="B15" s="1145" t="s">
        <v>891</v>
      </c>
      <c r="C15" s="224" t="s">
        <v>892</v>
      </c>
      <c r="D15" s="381" t="s">
        <v>893</v>
      </c>
      <c r="E15" s="283"/>
      <c r="F15" s="490">
        <v>64310</v>
      </c>
      <c r="G15" s="175" t="s">
        <v>894</v>
      </c>
      <c r="H15" s="176" t="s">
        <v>139</v>
      </c>
      <c r="I15" s="226">
        <v>50</v>
      </c>
      <c r="J15" s="522"/>
      <c r="K15" s="259">
        <f>J15/62.667</f>
        <v>0</v>
      </c>
      <c r="L15" s="179">
        <f t="shared" si="3"/>
        <v>0</v>
      </c>
      <c r="M15" s="611"/>
      <c r="N15" s="611"/>
      <c r="O15" s="611"/>
      <c r="P15" s="611"/>
      <c r="Q15" s="611"/>
      <c r="R15" s="611"/>
      <c r="S15" s="611"/>
      <c r="T15" s="611"/>
      <c r="U15" s="611"/>
      <c r="V15" s="611"/>
      <c r="W15" s="611"/>
      <c r="X15" s="611"/>
      <c r="Y15" s="611"/>
    </row>
    <row r="16" spans="1:25">
      <c r="A16" s="1021"/>
      <c r="B16" s="1146"/>
      <c r="C16" s="146" t="s">
        <v>895</v>
      </c>
      <c r="D16" s="475" t="s">
        <v>896</v>
      </c>
      <c r="E16" s="316"/>
      <c r="F16" s="499"/>
      <c r="G16" s="150" t="s">
        <v>876</v>
      </c>
      <c r="H16" s="151"/>
      <c r="I16" s="202"/>
      <c r="J16" s="527"/>
      <c r="K16" s="260" t="s">
        <v>897</v>
      </c>
      <c r="L16" s="204"/>
      <c r="M16" s="611"/>
      <c r="N16" s="611"/>
      <c r="O16" s="611"/>
      <c r="P16" s="611"/>
      <c r="Q16" s="611"/>
      <c r="R16" s="611"/>
      <c r="S16" s="611"/>
      <c r="T16" s="611"/>
      <c r="U16" s="611"/>
      <c r="V16" s="611"/>
      <c r="W16" s="611"/>
      <c r="X16" s="611"/>
      <c r="Y16" s="611"/>
    </row>
    <row r="17" spans="1:25">
      <c r="A17" s="1020">
        <v>9</v>
      </c>
      <c r="B17" s="205" t="s">
        <v>898</v>
      </c>
      <c r="C17" s="230" t="s">
        <v>899</v>
      </c>
      <c r="D17" s="314" t="s">
        <v>900</v>
      </c>
      <c r="E17" s="329"/>
      <c r="F17" s="486">
        <v>8793</v>
      </c>
      <c r="G17" s="210" t="s">
        <v>901</v>
      </c>
      <c r="H17" s="211" t="s">
        <v>139</v>
      </c>
      <c r="I17" s="215">
        <v>10</v>
      </c>
      <c r="J17" s="604"/>
      <c r="K17" s="261">
        <f t="shared" ref="K17:K18" si="4">J17/72</f>
        <v>0</v>
      </c>
      <c r="L17" s="214">
        <f t="shared" ref="L17:L18" si="5">I17*J17</f>
        <v>0</v>
      </c>
      <c r="M17" s="611"/>
      <c r="N17" s="611"/>
      <c r="O17" s="611"/>
      <c r="P17" s="611"/>
      <c r="Q17" s="611"/>
      <c r="R17" s="611"/>
      <c r="S17" s="611"/>
      <c r="T17" s="611"/>
      <c r="U17" s="611"/>
      <c r="V17" s="611"/>
      <c r="W17" s="611"/>
      <c r="X17" s="611"/>
      <c r="Y17" s="611"/>
    </row>
    <row r="18" spans="1:25">
      <c r="A18" s="1020">
        <v>10</v>
      </c>
      <c r="B18" s="205" t="s">
        <v>902</v>
      </c>
      <c r="C18" s="230" t="s">
        <v>903</v>
      </c>
      <c r="D18" s="314" t="s">
        <v>900</v>
      </c>
      <c r="E18" s="329"/>
      <c r="F18" s="486">
        <v>8790</v>
      </c>
      <c r="G18" s="210" t="s">
        <v>904</v>
      </c>
      <c r="H18" s="621" t="s">
        <v>139</v>
      </c>
      <c r="I18" s="215">
        <v>10</v>
      </c>
      <c r="J18" s="604"/>
      <c r="K18" s="261">
        <f t="shared" si="4"/>
        <v>0</v>
      </c>
      <c r="L18" s="214">
        <f t="shared" si="5"/>
        <v>0</v>
      </c>
      <c r="M18" s="611"/>
      <c r="N18" s="611"/>
      <c r="O18" s="611"/>
      <c r="P18" s="611"/>
      <c r="Q18" s="611"/>
      <c r="R18" s="611"/>
      <c r="S18" s="611"/>
      <c r="T18" s="611"/>
      <c r="U18" s="611"/>
      <c r="V18" s="611"/>
      <c r="W18" s="611"/>
      <c r="X18" s="611"/>
      <c r="Y18" s="611"/>
    </row>
    <row r="19" spans="1:25">
      <c r="A19" s="1021"/>
      <c r="B19" s="200"/>
      <c r="C19" s="201" t="s">
        <v>905</v>
      </c>
      <c r="D19" s="147"/>
      <c r="E19" s="316"/>
      <c r="F19" s="499"/>
      <c r="G19" s="210" t="s">
        <v>876</v>
      </c>
      <c r="H19" s="151"/>
      <c r="I19" s="202"/>
      <c r="J19" s="527"/>
      <c r="K19" s="260"/>
      <c r="L19" s="595"/>
      <c r="M19" s="611"/>
      <c r="N19" s="611"/>
      <c r="O19" s="611"/>
      <c r="P19" s="611"/>
      <c r="Q19" s="611"/>
      <c r="R19" s="611"/>
      <c r="S19" s="611"/>
      <c r="T19" s="611"/>
      <c r="U19" s="611"/>
      <c r="V19" s="611"/>
      <c r="W19" s="611"/>
      <c r="X19" s="611"/>
      <c r="Y19" s="611"/>
    </row>
    <row r="20" spans="1:25">
      <c r="A20" s="1020">
        <v>11</v>
      </c>
      <c r="B20" s="172" t="s">
        <v>906</v>
      </c>
      <c r="C20" s="224" t="s">
        <v>907</v>
      </c>
      <c r="D20" s="314" t="s">
        <v>908</v>
      </c>
      <c r="E20" s="283"/>
      <c r="F20" s="490">
        <v>8913</v>
      </c>
      <c r="G20" s="175" t="s">
        <v>909</v>
      </c>
      <c r="H20" s="176" t="s">
        <v>139</v>
      </c>
      <c r="I20" s="177">
        <v>67</v>
      </c>
      <c r="J20" s="620"/>
      <c r="K20" s="259">
        <f>J20/72</f>
        <v>0</v>
      </c>
      <c r="L20" s="179">
        <f>I20*J20</f>
        <v>0</v>
      </c>
      <c r="M20" s="611"/>
      <c r="N20" s="611"/>
      <c r="O20" s="611"/>
      <c r="P20" s="611"/>
      <c r="Q20" s="611"/>
      <c r="R20" s="611"/>
      <c r="S20" s="611"/>
      <c r="T20" s="611"/>
      <c r="U20" s="611"/>
      <c r="V20" s="611"/>
      <c r="W20" s="611"/>
      <c r="X20" s="611"/>
      <c r="Y20" s="611"/>
    </row>
    <row r="21" spans="1:25" ht="15.75" customHeight="1">
      <c r="A21" s="1021"/>
      <c r="B21" s="200"/>
      <c r="C21" s="265" t="s">
        <v>910</v>
      </c>
      <c r="D21" s="147"/>
      <c r="E21" s="316"/>
      <c r="F21" s="499"/>
      <c r="G21" s="150" t="s">
        <v>876</v>
      </c>
      <c r="H21" s="151"/>
      <c r="I21" s="202"/>
      <c r="J21" s="620"/>
      <c r="K21" s="260" t="s">
        <v>911</v>
      </c>
      <c r="L21" s="204"/>
      <c r="M21" s="611"/>
      <c r="N21" s="611"/>
      <c r="O21" s="611"/>
      <c r="P21" s="611"/>
      <c r="Q21" s="611"/>
      <c r="R21" s="611"/>
      <c r="S21" s="611"/>
      <c r="T21" s="611"/>
      <c r="U21" s="611"/>
      <c r="V21" s="611"/>
      <c r="W21" s="611"/>
      <c r="X21" s="611"/>
      <c r="Y21" s="611"/>
    </row>
    <row r="22" spans="1:25" ht="15.75" customHeight="1">
      <c r="A22" s="1020"/>
      <c r="B22" s="172" t="s">
        <v>912</v>
      </c>
      <c r="C22" s="252" t="s">
        <v>913</v>
      </c>
      <c r="D22" s="196" t="s">
        <v>914</v>
      </c>
      <c r="E22" s="283"/>
      <c r="F22" s="490"/>
      <c r="G22" s="175" t="s">
        <v>915</v>
      </c>
      <c r="H22" s="176"/>
      <c r="I22" s="226">
        <f>SUM(I23:I25)</f>
        <v>101</v>
      </c>
      <c r="J22" s="622"/>
      <c r="K22" s="259"/>
      <c r="L22" s="179"/>
      <c r="M22" s="611"/>
      <c r="N22" s="611"/>
      <c r="O22" s="611"/>
      <c r="P22" s="611"/>
      <c r="Q22" s="611"/>
      <c r="R22" s="611"/>
      <c r="S22" s="611"/>
      <c r="T22" s="611"/>
      <c r="U22" s="611"/>
      <c r="V22" s="611"/>
      <c r="W22" s="611"/>
      <c r="X22" s="611"/>
      <c r="Y22" s="611"/>
    </row>
    <row r="23" spans="1:25" ht="15.75" customHeight="1">
      <c r="A23" s="1020">
        <v>12</v>
      </c>
      <c r="B23" s="205"/>
      <c r="C23" s="230" t="s">
        <v>916</v>
      </c>
      <c r="D23" s="207"/>
      <c r="E23" s="329"/>
      <c r="F23" s="486">
        <v>34146</v>
      </c>
      <c r="G23" s="210" t="s">
        <v>917</v>
      </c>
      <c r="H23" s="211"/>
      <c r="I23" s="215">
        <v>33</v>
      </c>
      <c r="J23" s="604"/>
      <c r="K23" s="261">
        <f t="shared" ref="K23:K25" si="6">J23/120</f>
        <v>0</v>
      </c>
      <c r="L23" s="214">
        <f t="shared" ref="L23:L26" si="7">I23*J23</f>
        <v>0</v>
      </c>
      <c r="M23" s="611"/>
      <c r="N23" s="611"/>
      <c r="O23" s="611"/>
      <c r="P23" s="611"/>
      <c r="Q23" s="611"/>
      <c r="R23" s="611"/>
      <c r="S23" s="611"/>
      <c r="T23" s="611"/>
      <c r="U23" s="611"/>
      <c r="V23" s="611"/>
      <c r="W23" s="611"/>
      <c r="X23" s="611"/>
      <c r="Y23" s="611"/>
    </row>
    <row r="24" spans="1:25" ht="15.75" customHeight="1">
      <c r="A24" s="1020">
        <v>13</v>
      </c>
      <c r="B24" s="205"/>
      <c r="C24" s="230" t="s">
        <v>918</v>
      </c>
      <c r="D24" s="207"/>
      <c r="E24" s="329"/>
      <c r="F24" s="486">
        <v>34101</v>
      </c>
      <c r="G24" s="210" t="s">
        <v>919</v>
      </c>
      <c r="H24" s="211"/>
      <c r="I24" s="215">
        <v>40</v>
      </c>
      <c r="J24" s="604"/>
      <c r="K24" s="261">
        <f t="shared" si="6"/>
        <v>0</v>
      </c>
      <c r="L24" s="214">
        <f t="shared" si="7"/>
        <v>0</v>
      </c>
      <c r="M24" s="611"/>
      <c r="N24" s="611"/>
      <c r="O24" s="611"/>
      <c r="P24" s="611"/>
      <c r="Q24" s="611"/>
      <c r="R24" s="611"/>
      <c r="S24" s="611"/>
      <c r="T24" s="611"/>
      <c r="U24" s="611"/>
      <c r="V24" s="611"/>
      <c r="W24" s="611"/>
      <c r="X24" s="611"/>
      <c r="Y24" s="611"/>
    </row>
    <row r="25" spans="1:25" ht="15.75" customHeight="1">
      <c r="A25" s="1020">
        <v>14</v>
      </c>
      <c r="B25" s="200"/>
      <c r="C25" s="265" t="s">
        <v>920</v>
      </c>
      <c r="D25" s="147"/>
      <c r="E25" s="316"/>
      <c r="F25" s="499">
        <v>26195</v>
      </c>
      <c r="G25" s="210" t="s">
        <v>921</v>
      </c>
      <c r="H25" s="151"/>
      <c r="I25" s="152">
        <v>28</v>
      </c>
      <c r="J25" s="527"/>
      <c r="K25" s="261">
        <f t="shared" si="6"/>
        <v>0</v>
      </c>
      <c r="L25" s="214">
        <f t="shared" si="7"/>
        <v>0</v>
      </c>
      <c r="M25" s="611"/>
      <c r="N25" s="611"/>
      <c r="O25" s="611"/>
      <c r="P25" s="611"/>
      <c r="Q25" s="611"/>
      <c r="R25" s="611"/>
      <c r="S25" s="611"/>
      <c r="T25" s="611"/>
      <c r="U25" s="611"/>
      <c r="V25" s="611"/>
      <c r="W25" s="611"/>
      <c r="X25" s="611"/>
      <c r="Y25" s="611"/>
    </row>
    <row r="26" spans="1:25" ht="15.75" customHeight="1">
      <c r="A26" s="1020">
        <v>15</v>
      </c>
      <c r="B26" s="172" t="s">
        <v>922</v>
      </c>
      <c r="C26" s="224" t="s">
        <v>923</v>
      </c>
      <c r="D26" s="314" t="s">
        <v>924</v>
      </c>
      <c r="E26" s="283"/>
      <c r="F26" s="490">
        <v>1951</v>
      </c>
      <c r="G26" s="175" t="s">
        <v>925</v>
      </c>
      <c r="H26" s="176" t="s">
        <v>139</v>
      </c>
      <c r="I26" s="177">
        <v>20</v>
      </c>
      <c r="J26" s="620"/>
      <c r="K26" s="259">
        <f>J26/72</f>
        <v>0</v>
      </c>
      <c r="L26" s="179">
        <f t="shared" si="7"/>
        <v>0</v>
      </c>
      <c r="M26" s="611"/>
      <c r="N26" s="611"/>
      <c r="O26" s="611"/>
      <c r="P26" s="611"/>
      <c r="Q26" s="611"/>
      <c r="R26" s="611"/>
      <c r="S26" s="611"/>
      <c r="T26" s="611"/>
      <c r="U26" s="611"/>
      <c r="V26" s="611"/>
      <c r="W26" s="611"/>
      <c r="X26" s="611"/>
      <c r="Y26" s="611"/>
    </row>
    <row r="27" spans="1:25" ht="15.75" customHeight="1">
      <c r="A27" s="1021"/>
      <c r="B27" s="200"/>
      <c r="C27" s="146" t="s">
        <v>926</v>
      </c>
      <c r="D27" s="147"/>
      <c r="E27" s="316"/>
      <c r="F27" s="499"/>
      <c r="G27" s="150" t="s">
        <v>876</v>
      </c>
      <c r="H27" s="151"/>
      <c r="I27" s="202"/>
      <c r="J27" s="620"/>
      <c r="K27" s="260" t="s">
        <v>911</v>
      </c>
      <c r="L27" s="595"/>
      <c r="M27" s="611"/>
      <c r="N27" s="611"/>
      <c r="O27" s="611"/>
      <c r="P27" s="611"/>
      <c r="Q27" s="611"/>
      <c r="R27" s="611"/>
      <c r="S27" s="611"/>
      <c r="T27" s="611"/>
      <c r="U27" s="611"/>
      <c r="V27" s="611"/>
      <c r="W27" s="611"/>
      <c r="X27" s="611"/>
      <c r="Y27" s="611"/>
    </row>
    <row r="28" spans="1:25" ht="15.75" customHeight="1">
      <c r="A28" s="1020">
        <v>16</v>
      </c>
      <c r="B28" s="172" t="s">
        <v>927</v>
      </c>
      <c r="C28" s="224" t="s">
        <v>928</v>
      </c>
      <c r="D28" s="314" t="s">
        <v>929</v>
      </c>
      <c r="E28" s="283"/>
      <c r="F28" s="490">
        <v>7717</v>
      </c>
      <c r="G28" s="175" t="s">
        <v>930</v>
      </c>
      <c r="H28" s="176" t="s">
        <v>139</v>
      </c>
      <c r="I28" s="177">
        <v>90</v>
      </c>
      <c r="J28" s="522"/>
      <c r="K28" s="259">
        <f>J28/48</f>
        <v>0</v>
      </c>
      <c r="L28" s="179">
        <f>I28*J28</f>
        <v>0</v>
      </c>
      <c r="M28" s="611"/>
      <c r="N28" s="611"/>
      <c r="O28" s="611"/>
      <c r="P28" s="611"/>
      <c r="Q28" s="611"/>
      <c r="R28" s="611"/>
      <c r="S28" s="611"/>
      <c r="T28" s="611"/>
      <c r="U28" s="611"/>
      <c r="V28" s="611"/>
      <c r="W28" s="611"/>
      <c r="X28" s="611"/>
      <c r="Y28" s="611"/>
    </row>
    <row r="29" spans="1:25" ht="15.75" customHeight="1">
      <c r="A29" s="1021"/>
      <c r="B29" s="200"/>
      <c r="C29" s="146" t="s">
        <v>931</v>
      </c>
      <c r="D29" s="147"/>
      <c r="E29" s="316"/>
      <c r="F29" s="499"/>
      <c r="G29" s="150" t="s">
        <v>876</v>
      </c>
      <c r="H29" s="151"/>
      <c r="I29" s="202"/>
      <c r="J29" s="527"/>
      <c r="K29" s="260" t="s">
        <v>932</v>
      </c>
      <c r="L29" s="595"/>
      <c r="M29" s="611"/>
      <c r="N29" s="611"/>
      <c r="O29" s="611"/>
      <c r="P29" s="611"/>
      <c r="Q29" s="611"/>
      <c r="R29" s="611"/>
      <c r="S29" s="611"/>
      <c r="T29" s="611"/>
      <c r="U29" s="611"/>
      <c r="V29" s="611"/>
      <c r="W29" s="611"/>
      <c r="X29" s="611"/>
      <c r="Y29" s="611"/>
    </row>
    <row r="30" spans="1:25" ht="15.75" customHeight="1">
      <c r="A30" s="1020">
        <v>17</v>
      </c>
      <c r="B30" s="205" t="s">
        <v>933</v>
      </c>
      <c r="C30" s="334" t="s">
        <v>934</v>
      </c>
      <c r="D30" s="382" t="s">
        <v>935</v>
      </c>
      <c r="E30" s="329"/>
      <c r="F30" s="486">
        <v>32206</v>
      </c>
      <c r="G30" s="210" t="s">
        <v>936</v>
      </c>
      <c r="H30" s="211" t="s">
        <v>937</v>
      </c>
      <c r="I30" s="215">
        <v>13</v>
      </c>
      <c r="J30" s="620"/>
      <c r="K30" s="261">
        <f t="shared" ref="K30:K31" si="8">J30/125</f>
        <v>0</v>
      </c>
      <c r="L30" s="214">
        <f t="shared" ref="L30:L31" si="9">J30*I30</f>
        <v>0</v>
      </c>
      <c r="M30" s="611"/>
      <c r="N30" s="611"/>
      <c r="O30" s="611"/>
      <c r="P30" s="611"/>
      <c r="Q30" s="611"/>
      <c r="R30" s="611"/>
      <c r="S30" s="611"/>
      <c r="T30" s="611"/>
      <c r="U30" s="611"/>
      <c r="V30" s="611"/>
      <c r="W30" s="611"/>
      <c r="X30" s="611"/>
      <c r="Y30" s="611"/>
    </row>
    <row r="31" spans="1:25" ht="15.75" customHeight="1">
      <c r="A31" s="1020">
        <v>18</v>
      </c>
      <c r="B31" s="205"/>
      <c r="C31" s="334" t="s">
        <v>938</v>
      </c>
      <c r="D31" s="385" t="s">
        <v>939</v>
      </c>
      <c r="E31" s="329"/>
      <c r="F31" s="486">
        <v>32205</v>
      </c>
      <c r="G31" s="210" t="s">
        <v>940</v>
      </c>
      <c r="H31" s="211" t="s">
        <v>937</v>
      </c>
      <c r="I31" s="212">
        <v>10</v>
      </c>
      <c r="J31" s="620"/>
      <c r="K31" s="261">
        <f t="shared" si="8"/>
        <v>0</v>
      </c>
      <c r="L31" s="214">
        <f t="shared" si="9"/>
        <v>0</v>
      </c>
      <c r="M31" s="611"/>
      <c r="N31" s="611"/>
      <c r="O31" s="611"/>
      <c r="P31" s="611"/>
      <c r="Q31" s="611"/>
      <c r="R31" s="611"/>
      <c r="S31" s="611"/>
      <c r="T31" s="611"/>
      <c r="U31" s="611"/>
      <c r="V31" s="611"/>
      <c r="W31" s="611"/>
      <c r="X31" s="611"/>
      <c r="Y31" s="611"/>
    </row>
    <row r="32" spans="1:25" ht="15.75" customHeight="1">
      <c r="A32" s="1020">
        <v>19</v>
      </c>
      <c r="B32" s="172" t="s">
        <v>941</v>
      </c>
      <c r="C32" s="345" t="s">
        <v>942</v>
      </c>
      <c r="D32" s="623" t="s">
        <v>943</v>
      </c>
      <c r="E32" s="283"/>
      <c r="F32" s="490">
        <v>34080</v>
      </c>
      <c r="G32" s="428" t="s">
        <v>944</v>
      </c>
      <c r="H32" s="176" t="s">
        <v>139</v>
      </c>
      <c r="I32" s="177">
        <v>55</v>
      </c>
      <c r="J32" s="522"/>
      <c r="K32" s="259">
        <f t="shared" ref="K32:K33" si="10">J32/96</f>
        <v>0</v>
      </c>
      <c r="L32" s="179">
        <f t="shared" ref="L32:L35" si="11">I32*J32</f>
        <v>0</v>
      </c>
      <c r="M32" s="611"/>
      <c r="N32" s="611"/>
      <c r="O32" s="611"/>
      <c r="P32" s="611"/>
      <c r="Q32" s="611"/>
      <c r="R32" s="611"/>
      <c r="S32" s="611"/>
      <c r="T32" s="611"/>
      <c r="U32" s="611"/>
      <c r="V32" s="611"/>
      <c r="W32" s="611"/>
      <c r="X32" s="611"/>
      <c r="Y32" s="611"/>
    </row>
    <row r="33" spans="1:25" ht="15.75" customHeight="1">
      <c r="A33" s="1020">
        <v>20</v>
      </c>
      <c r="B33" s="205"/>
      <c r="C33" s="334" t="s">
        <v>945</v>
      </c>
      <c r="D33" s="624" t="s">
        <v>946</v>
      </c>
      <c r="E33" s="329"/>
      <c r="F33" s="486">
        <v>34108</v>
      </c>
      <c r="G33" s="625" t="s">
        <v>947</v>
      </c>
      <c r="H33" s="211"/>
      <c r="I33" s="215">
        <v>55</v>
      </c>
      <c r="J33" s="604"/>
      <c r="K33" s="261">
        <f t="shared" si="10"/>
        <v>0</v>
      </c>
      <c r="L33" s="214">
        <f t="shared" si="11"/>
        <v>0</v>
      </c>
      <c r="M33" s="611"/>
      <c r="N33" s="611"/>
      <c r="O33" s="611"/>
      <c r="P33" s="611"/>
      <c r="Q33" s="611"/>
      <c r="R33" s="611"/>
      <c r="S33" s="611"/>
      <c r="T33" s="611"/>
      <c r="U33" s="611"/>
      <c r="V33" s="611"/>
      <c r="W33" s="611"/>
      <c r="X33" s="611"/>
      <c r="Y33" s="611"/>
    </row>
    <row r="34" spans="1:25" ht="15.75" customHeight="1">
      <c r="A34" s="1020">
        <v>21</v>
      </c>
      <c r="B34" s="626" t="s">
        <v>948</v>
      </c>
      <c r="C34" s="627" t="s">
        <v>949</v>
      </c>
      <c r="D34" s="623" t="s">
        <v>950</v>
      </c>
      <c r="E34" s="329"/>
      <c r="F34" s="486">
        <v>34092</v>
      </c>
      <c r="G34" s="625" t="s">
        <v>951</v>
      </c>
      <c r="H34" s="367" t="s">
        <v>139</v>
      </c>
      <c r="I34" s="592">
        <v>2</v>
      </c>
      <c r="J34" s="604"/>
      <c r="K34" s="261">
        <f t="shared" ref="K34:K35" si="12">J34/600</f>
        <v>0</v>
      </c>
      <c r="L34" s="214">
        <f t="shared" si="11"/>
        <v>0</v>
      </c>
      <c r="M34" s="611"/>
      <c r="N34" s="611"/>
      <c r="O34" s="611"/>
      <c r="P34" s="611"/>
      <c r="Q34" s="611"/>
      <c r="R34" s="611"/>
      <c r="S34" s="611"/>
      <c r="T34" s="611"/>
      <c r="U34" s="611"/>
      <c r="V34" s="611"/>
      <c r="W34" s="611"/>
      <c r="X34" s="611"/>
      <c r="Y34" s="611"/>
    </row>
    <row r="35" spans="1:25" ht="27.75" customHeight="1">
      <c r="A35" s="1020">
        <v>22</v>
      </c>
      <c r="B35" s="626" t="s">
        <v>952</v>
      </c>
      <c r="C35" s="628" t="s">
        <v>953</v>
      </c>
      <c r="D35" s="380" t="s">
        <v>950</v>
      </c>
      <c r="E35" s="316"/>
      <c r="F35" s="499"/>
      <c r="G35" s="373" t="s">
        <v>954</v>
      </c>
      <c r="H35" s="311" t="s">
        <v>139</v>
      </c>
      <c r="I35" s="312">
        <v>2</v>
      </c>
      <c r="J35" s="527"/>
      <c r="K35" s="260">
        <f t="shared" si="12"/>
        <v>0</v>
      </c>
      <c r="L35" s="204">
        <f t="shared" si="11"/>
        <v>0</v>
      </c>
      <c r="M35" s="611"/>
      <c r="N35" s="611"/>
      <c r="O35" s="611"/>
      <c r="P35" s="611"/>
      <c r="Q35" s="611"/>
      <c r="R35" s="611"/>
      <c r="S35" s="611"/>
      <c r="T35" s="611"/>
      <c r="U35" s="611"/>
      <c r="V35" s="611"/>
      <c r="W35" s="611"/>
      <c r="X35" s="611"/>
      <c r="Y35" s="611"/>
    </row>
    <row r="36" spans="1:25" ht="15.75" customHeight="1">
      <c r="A36" s="1020"/>
      <c r="B36" s="172" t="s">
        <v>955</v>
      </c>
      <c r="C36" s="224" t="s">
        <v>956</v>
      </c>
      <c r="D36" s="322" t="s">
        <v>957</v>
      </c>
      <c r="E36" s="329"/>
      <c r="F36" s="486"/>
      <c r="G36" s="210" t="s">
        <v>958</v>
      </c>
      <c r="H36" s="211" t="s">
        <v>139</v>
      </c>
      <c r="I36" s="212">
        <f>I37+I38</f>
        <v>21</v>
      </c>
      <c r="J36" s="522"/>
      <c r="K36" s="261">
        <f t="shared" ref="K36:K38" si="13">J36/108</f>
        <v>0</v>
      </c>
      <c r="L36" s="214">
        <f t="shared" ref="L36:L41" si="14">J36*I36</f>
        <v>0</v>
      </c>
      <c r="M36" s="611"/>
      <c r="N36" s="611"/>
      <c r="O36" s="611"/>
      <c r="P36" s="611"/>
      <c r="Q36" s="611"/>
      <c r="R36" s="611"/>
      <c r="S36" s="611"/>
      <c r="T36" s="611"/>
      <c r="U36" s="611"/>
      <c r="V36" s="611"/>
      <c r="W36" s="611"/>
      <c r="X36" s="611"/>
      <c r="Y36" s="611"/>
    </row>
    <row r="37" spans="1:25" ht="15.75" customHeight="1">
      <c r="A37" s="1020">
        <v>23</v>
      </c>
      <c r="B37" s="205" t="s">
        <v>959</v>
      </c>
      <c r="C37" s="206" t="s">
        <v>960</v>
      </c>
      <c r="D37" s="462" t="s">
        <v>961</v>
      </c>
      <c r="E37" s="329"/>
      <c r="F37" s="486">
        <v>34073</v>
      </c>
      <c r="G37" s="210" t="s">
        <v>962</v>
      </c>
      <c r="H37" s="211"/>
      <c r="I37" s="215">
        <v>13</v>
      </c>
      <c r="J37" s="604"/>
      <c r="K37" s="261">
        <f t="shared" si="13"/>
        <v>0</v>
      </c>
      <c r="L37" s="214">
        <f t="shared" si="14"/>
        <v>0</v>
      </c>
      <c r="M37" s="611"/>
      <c r="N37" s="611"/>
      <c r="O37" s="611"/>
      <c r="P37" s="611"/>
      <c r="Q37" s="611"/>
      <c r="R37" s="611"/>
      <c r="S37" s="611"/>
      <c r="T37" s="611"/>
      <c r="U37" s="611"/>
      <c r="V37" s="611"/>
      <c r="W37" s="611"/>
      <c r="X37" s="611"/>
      <c r="Y37" s="611"/>
    </row>
    <row r="38" spans="1:25" ht="15.75" customHeight="1">
      <c r="A38" s="1020">
        <v>24</v>
      </c>
      <c r="B38" s="218"/>
      <c r="C38" s="629"/>
      <c r="D38" s="600" t="s">
        <v>961</v>
      </c>
      <c r="E38" s="289"/>
      <c r="F38" s="630">
        <v>34071</v>
      </c>
      <c r="G38" s="291" t="s">
        <v>963</v>
      </c>
      <c r="H38" s="292"/>
      <c r="I38" s="631">
        <v>8</v>
      </c>
      <c r="J38" s="527"/>
      <c r="K38" s="605">
        <f t="shared" si="13"/>
        <v>0</v>
      </c>
      <c r="L38" s="583">
        <f t="shared" si="14"/>
        <v>0</v>
      </c>
      <c r="M38" s="611"/>
      <c r="N38" s="611"/>
      <c r="O38" s="611"/>
      <c r="P38" s="611"/>
      <c r="Q38" s="611"/>
      <c r="R38" s="611"/>
      <c r="S38" s="611"/>
      <c r="T38" s="611"/>
      <c r="U38" s="611"/>
      <c r="V38" s="611"/>
      <c r="W38" s="611"/>
      <c r="X38" s="611"/>
      <c r="Y38" s="611"/>
    </row>
    <row r="39" spans="1:25" ht="15.75" customHeight="1">
      <c r="A39" s="1020">
        <v>25</v>
      </c>
      <c r="B39" s="632" t="s">
        <v>964</v>
      </c>
      <c r="C39" s="633" t="s">
        <v>965</v>
      </c>
      <c r="D39" s="298" t="s">
        <v>966</v>
      </c>
      <c r="E39" s="427"/>
      <c r="F39" s="634">
        <v>20462</v>
      </c>
      <c r="G39" s="393" t="s">
        <v>967</v>
      </c>
      <c r="H39" s="635" t="s">
        <v>139</v>
      </c>
      <c r="I39" s="177">
        <v>10</v>
      </c>
      <c r="J39" s="571"/>
      <c r="K39" s="259">
        <f t="shared" ref="K39:K41" si="15">J39/150</f>
        <v>0</v>
      </c>
      <c r="L39" s="179">
        <f t="shared" si="14"/>
        <v>0</v>
      </c>
      <c r="M39" s="376"/>
      <c r="N39" s="611"/>
      <c r="O39" s="611"/>
      <c r="P39" s="611"/>
      <c r="Q39" s="611"/>
      <c r="R39" s="611"/>
      <c r="S39" s="611"/>
      <c r="T39" s="611"/>
      <c r="U39" s="611"/>
      <c r="V39" s="611"/>
      <c r="W39" s="611"/>
      <c r="X39" s="611"/>
      <c r="Y39" s="611"/>
    </row>
    <row r="40" spans="1:25" ht="15.75" customHeight="1">
      <c r="A40" s="1020">
        <v>26</v>
      </c>
      <c r="B40" s="636"/>
      <c r="C40" s="637" t="s">
        <v>968</v>
      </c>
      <c r="D40" s="363"/>
      <c r="E40" s="638"/>
      <c r="F40" s="639">
        <v>20452</v>
      </c>
      <c r="G40" s="640" t="s">
        <v>969</v>
      </c>
      <c r="H40" s="641"/>
      <c r="I40" s="557">
        <v>10</v>
      </c>
      <c r="J40" s="562"/>
      <c r="K40" s="642">
        <f t="shared" si="15"/>
        <v>0</v>
      </c>
      <c r="L40" s="250">
        <f t="shared" si="14"/>
        <v>0</v>
      </c>
      <c r="M40" s="376"/>
      <c r="N40" s="611"/>
      <c r="O40" s="611"/>
      <c r="P40" s="611"/>
      <c r="Q40" s="611"/>
      <c r="R40" s="611"/>
      <c r="S40" s="611"/>
      <c r="T40" s="611"/>
      <c r="U40" s="611"/>
      <c r="V40" s="611"/>
      <c r="W40" s="611"/>
      <c r="X40" s="611"/>
      <c r="Y40" s="611"/>
    </row>
    <row r="41" spans="1:25" ht="15.75" customHeight="1">
      <c r="A41" s="1020">
        <v>27</v>
      </c>
      <c r="B41" s="636"/>
      <c r="C41" s="637" t="s">
        <v>970</v>
      </c>
      <c r="D41" s="363"/>
      <c r="E41" s="638"/>
      <c r="F41" s="639">
        <v>20454</v>
      </c>
      <c r="G41" s="640" t="s">
        <v>971</v>
      </c>
      <c r="H41" s="641"/>
      <c r="I41" s="557">
        <v>10</v>
      </c>
      <c r="J41" s="562"/>
      <c r="K41" s="642">
        <f t="shared" si="15"/>
        <v>0</v>
      </c>
      <c r="L41" s="250">
        <f t="shared" si="14"/>
        <v>0</v>
      </c>
      <c r="M41" s="376"/>
      <c r="N41" s="611"/>
      <c r="O41" s="611"/>
      <c r="P41" s="611"/>
      <c r="Q41" s="611"/>
      <c r="R41" s="611"/>
      <c r="S41" s="611"/>
      <c r="T41" s="611"/>
      <c r="U41" s="611"/>
      <c r="V41" s="611"/>
      <c r="W41" s="611"/>
      <c r="X41" s="611"/>
      <c r="Y41" s="611"/>
    </row>
    <row r="42" spans="1:25" ht="15.75" customHeight="1">
      <c r="A42" s="1021"/>
      <c r="B42" s="636"/>
      <c r="C42" s="643" t="s">
        <v>972</v>
      </c>
      <c r="D42" s="307"/>
      <c r="E42" s="308"/>
      <c r="F42" s="644"/>
      <c r="G42" s="645"/>
      <c r="H42" s="247"/>
      <c r="I42" s="248"/>
      <c r="J42" s="562"/>
      <c r="K42" s="642"/>
      <c r="L42" s="250"/>
      <c r="M42" s="376"/>
      <c r="N42" s="611"/>
      <c r="O42" s="611"/>
      <c r="P42" s="611"/>
      <c r="Q42" s="611"/>
      <c r="R42" s="611"/>
      <c r="S42" s="611"/>
      <c r="T42" s="611"/>
      <c r="U42" s="611"/>
      <c r="V42" s="611"/>
      <c r="W42" s="611"/>
      <c r="X42" s="611"/>
      <c r="Y42" s="611"/>
    </row>
    <row r="43" spans="1:25" ht="15.75" customHeight="1">
      <c r="A43" s="1021"/>
      <c r="B43" s="172" t="s">
        <v>973</v>
      </c>
      <c r="C43" s="646" t="s">
        <v>974</v>
      </c>
      <c r="D43" s="398" t="s">
        <v>975</v>
      </c>
      <c r="E43" s="399"/>
      <c r="F43" s="647"/>
      <c r="G43" s="175" t="s">
        <v>976</v>
      </c>
      <c r="H43" s="176" t="s">
        <v>139</v>
      </c>
      <c r="I43" s="226">
        <f>SUM(I44:I49)</f>
        <v>424</v>
      </c>
      <c r="J43" s="522"/>
      <c r="K43" s="259"/>
      <c r="L43" s="179"/>
      <c r="M43" s="611"/>
      <c r="N43" s="611"/>
      <c r="O43" s="611"/>
      <c r="P43" s="611"/>
      <c r="Q43" s="611"/>
      <c r="R43" s="611"/>
      <c r="S43" s="611"/>
      <c r="T43" s="611"/>
      <c r="U43" s="611"/>
      <c r="V43" s="611"/>
      <c r="W43" s="611"/>
      <c r="X43" s="611"/>
      <c r="Y43" s="611"/>
    </row>
    <row r="44" spans="1:25" ht="15.75" customHeight="1">
      <c r="A44" s="1020">
        <v>28</v>
      </c>
      <c r="B44" s="205"/>
      <c r="C44" s="648" t="s">
        <v>977</v>
      </c>
      <c r="D44" s="462" t="s">
        <v>978</v>
      </c>
      <c r="E44" s="329"/>
      <c r="F44" s="486">
        <v>34024</v>
      </c>
      <c r="G44" s="210" t="s">
        <v>979</v>
      </c>
      <c r="H44" s="211"/>
      <c r="I44" s="215">
        <v>57</v>
      </c>
      <c r="J44" s="604"/>
      <c r="K44" s="261">
        <f t="shared" ref="K44:K49" si="16">J44/96</f>
        <v>0</v>
      </c>
      <c r="L44" s="214">
        <f t="shared" ref="L44:L49" si="17">J44*I44</f>
        <v>0</v>
      </c>
      <c r="M44" s="611"/>
      <c r="N44" s="611"/>
      <c r="O44" s="611"/>
      <c r="P44" s="611"/>
      <c r="Q44" s="611"/>
      <c r="R44" s="611"/>
      <c r="S44" s="611"/>
      <c r="T44" s="611"/>
      <c r="U44" s="611"/>
      <c r="V44" s="611"/>
      <c r="W44" s="611"/>
      <c r="X44" s="611"/>
      <c r="Y44" s="611"/>
    </row>
    <row r="45" spans="1:25" ht="15.75" customHeight="1">
      <c r="A45" s="1020">
        <v>29</v>
      </c>
      <c r="B45" s="205"/>
      <c r="C45" s="232"/>
      <c r="D45" s="462" t="s">
        <v>978</v>
      </c>
      <c r="E45" s="329"/>
      <c r="F45" s="486">
        <v>33994</v>
      </c>
      <c r="G45" s="210" t="s">
        <v>980</v>
      </c>
      <c r="H45" s="211"/>
      <c r="I45" s="215">
        <v>72</v>
      </c>
      <c r="J45" s="604"/>
      <c r="K45" s="261">
        <f t="shared" si="16"/>
        <v>0</v>
      </c>
      <c r="L45" s="214">
        <f t="shared" si="17"/>
        <v>0</v>
      </c>
      <c r="M45" s="611"/>
      <c r="N45" s="611"/>
      <c r="O45" s="611"/>
      <c r="P45" s="611"/>
      <c r="Q45" s="611"/>
      <c r="R45" s="611"/>
      <c r="S45" s="611"/>
      <c r="T45" s="611"/>
      <c r="U45" s="611"/>
      <c r="V45" s="611"/>
      <c r="W45" s="611"/>
      <c r="X45" s="611"/>
      <c r="Y45" s="611"/>
    </row>
    <row r="46" spans="1:25" ht="15.75" customHeight="1">
      <c r="A46" s="1020">
        <v>30</v>
      </c>
      <c r="B46" s="205"/>
      <c r="C46" s="206"/>
      <c r="D46" s="462" t="s">
        <v>978</v>
      </c>
      <c r="E46" s="329"/>
      <c r="F46" s="486">
        <v>33998</v>
      </c>
      <c r="G46" s="649" t="s">
        <v>981</v>
      </c>
      <c r="H46" s="331"/>
      <c r="I46" s="215">
        <v>53</v>
      </c>
      <c r="J46" s="604"/>
      <c r="K46" s="261">
        <f t="shared" si="16"/>
        <v>0</v>
      </c>
      <c r="L46" s="214">
        <f t="shared" si="17"/>
        <v>0</v>
      </c>
      <c r="M46" s="611"/>
      <c r="N46" s="611"/>
      <c r="O46" s="611"/>
      <c r="P46" s="611"/>
      <c r="Q46" s="611"/>
      <c r="R46" s="611"/>
      <c r="S46" s="611"/>
      <c r="T46" s="611"/>
      <c r="U46" s="611"/>
      <c r="V46" s="611"/>
      <c r="W46" s="611"/>
      <c r="X46" s="611"/>
      <c r="Y46" s="611"/>
    </row>
    <row r="47" spans="1:25" ht="15.75" customHeight="1">
      <c r="A47" s="1020">
        <v>31</v>
      </c>
      <c r="B47" s="205"/>
      <c r="C47" s="206"/>
      <c r="D47" s="462" t="s">
        <v>978</v>
      </c>
      <c r="E47" s="329"/>
      <c r="F47" s="486">
        <v>34036</v>
      </c>
      <c r="G47" s="210" t="s">
        <v>982</v>
      </c>
      <c r="H47" s="211"/>
      <c r="I47" s="215">
        <v>81</v>
      </c>
      <c r="J47" s="604"/>
      <c r="K47" s="261">
        <f t="shared" si="16"/>
        <v>0</v>
      </c>
      <c r="L47" s="214">
        <f t="shared" si="17"/>
        <v>0</v>
      </c>
      <c r="M47" s="611"/>
      <c r="N47" s="611"/>
      <c r="O47" s="611"/>
      <c r="P47" s="611"/>
      <c r="Q47" s="611"/>
      <c r="R47" s="611"/>
      <c r="S47" s="611"/>
      <c r="T47" s="611"/>
      <c r="U47" s="611"/>
      <c r="V47" s="611"/>
      <c r="W47" s="611"/>
      <c r="X47" s="611"/>
      <c r="Y47" s="611"/>
    </row>
    <row r="48" spans="1:25" ht="15.75" customHeight="1">
      <c r="A48" s="1020">
        <v>32</v>
      </c>
      <c r="B48" s="205"/>
      <c r="C48" s="206"/>
      <c r="D48" s="462" t="s">
        <v>978</v>
      </c>
      <c r="E48" s="329"/>
      <c r="F48" s="486">
        <v>34040</v>
      </c>
      <c r="G48" s="210" t="s">
        <v>983</v>
      </c>
      <c r="H48" s="211"/>
      <c r="I48" s="215">
        <v>90</v>
      </c>
      <c r="J48" s="604"/>
      <c r="K48" s="261">
        <f t="shared" si="16"/>
        <v>0</v>
      </c>
      <c r="L48" s="214">
        <f t="shared" si="17"/>
        <v>0</v>
      </c>
      <c r="M48" s="611"/>
      <c r="N48" s="611"/>
      <c r="O48" s="611"/>
      <c r="P48" s="611"/>
      <c r="Q48" s="611"/>
      <c r="R48" s="611"/>
      <c r="S48" s="611"/>
      <c r="T48" s="611"/>
      <c r="U48" s="611"/>
      <c r="V48" s="611"/>
      <c r="W48" s="611"/>
      <c r="X48" s="611"/>
      <c r="Y48" s="611"/>
    </row>
    <row r="49" spans="1:25" ht="15.75" customHeight="1">
      <c r="A49" s="1020">
        <v>33</v>
      </c>
      <c r="B49" s="205"/>
      <c r="C49" s="206"/>
      <c r="D49" s="462" t="s">
        <v>978</v>
      </c>
      <c r="E49" s="329"/>
      <c r="F49" s="486">
        <v>34026</v>
      </c>
      <c r="G49" s="210" t="s">
        <v>984</v>
      </c>
      <c r="H49" s="211"/>
      <c r="I49" s="215">
        <v>71</v>
      </c>
      <c r="J49" s="604"/>
      <c r="K49" s="261">
        <f t="shared" si="16"/>
        <v>0</v>
      </c>
      <c r="L49" s="214">
        <f t="shared" si="17"/>
        <v>0</v>
      </c>
      <c r="M49" s="611"/>
      <c r="N49" s="611"/>
      <c r="O49" s="611"/>
      <c r="P49" s="611"/>
      <c r="Q49" s="611"/>
      <c r="R49" s="611"/>
      <c r="S49" s="611"/>
      <c r="T49" s="611"/>
      <c r="U49" s="611"/>
      <c r="V49" s="611"/>
      <c r="W49" s="611"/>
      <c r="X49" s="611"/>
      <c r="Y49" s="611"/>
    </row>
    <row r="50" spans="1:25" ht="15.75" customHeight="1">
      <c r="A50" s="1020">
        <v>34</v>
      </c>
      <c r="B50" s="172" t="s">
        <v>985</v>
      </c>
      <c r="C50" s="224" t="s">
        <v>986</v>
      </c>
      <c r="D50" s="322" t="s">
        <v>987</v>
      </c>
      <c r="E50" s="283"/>
      <c r="F50" s="490">
        <v>9275</v>
      </c>
      <c r="G50" s="175" t="s">
        <v>988</v>
      </c>
      <c r="H50" s="176" t="s">
        <v>139</v>
      </c>
      <c r="I50" s="177">
        <v>35</v>
      </c>
      <c r="J50" s="522"/>
      <c r="K50" s="259">
        <f>J50/240</f>
        <v>0</v>
      </c>
      <c r="L50" s="179">
        <f>I50*J50</f>
        <v>0</v>
      </c>
      <c r="M50" s="611"/>
      <c r="N50" s="611"/>
      <c r="O50" s="611"/>
      <c r="P50" s="611"/>
      <c r="Q50" s="611"/>
      <c r="R50" s="611"/>
      <c r="S50" s="611"/>
      <c r="T50" s="611"/>
      <c r="U50" s="611"/>
      <c r="V50" s="611"/>
      <c r="W50" s="611"/>
      <c r="X50" s="611"/>
      <c r="Y50" s="611"/>
    </row>
    <row r="51" spans="1:25" ht="15.75" customHeight="1">
      <c r="A51" s="1021"/>
      <c r="B51" s="205"/>
      <c r="C51" s="230" t="s">
        <v>989</v>
      </c>
      <c r="D51" s="147"/>
      <c r="E51" s="329"/>
      <c r="F51" s="486"/>
      <c r="G51" s="210"/>
      <c r="H51" s="211"/>
      <c r="I51" s="212"/>
      <c r="J51" s="527"/>
      <c r="K51" s="261"/>
      <c r="L51" s="214"/>
      <c r="M51" s="611"/>
      <c r="N51" s="611"/>
      <c r="O51" s="611"/>
      <c r="P51" s="611"/>
      <c r="Q51" s="611"/>
      <c r="R51" s="611"/>
      <c r="S51" s="611"/>
      <c r="T51" s="611"/>
      <c r="U51" s="611"/>
      <c r="V51" s="611"/>
      <c r="W51" s="611"/>
      <c r="X51" s="611"/>
      <c r="Y51" s="611"/>
    </row>
    <row r="52" spans="1:25" ht="15.75" customHeight="1">
      <c r="A52" s="1020">
        <v>35</v>
      </c>
      <c r="B52" s="650" t="s">
        <v>990</v>
      </c>
      <c r="C52" s="651" t="s">
        <v>991</v>
      </c>
      <c r="D52" s="543" t="s">
        <v>992</v>
      </c>
      <c r="E52" s="652"/>
      <c r="F52" s="653">
        <v>32823</v>
      </c>
      <c r="G52" s="654" t="s">
        <v>993</v>
      </c>
      <c r="H52" s="655" t="s">
        <v>139</v>
      </c>
      <c r="I52" s="656">
        <v>22</v>
      </c>
      <c r="J52" s="657"/>
      <c r="K52" s="658">
        <f>J52/175</f>
        <v>0</v>
      </c>
      <c r="L52" s="659">
        <f>I52*J52</f>
        <v>0</v>
      </c>
      <c r="M52" s="611"/>
      <c r="N52" s="611"/>
      <c r="O52" s="611"/>
      <c r="P52" s="611"/>
      <c r="Q52" s="611"/>
      <c r="R52" s="611"/>
      <c r="S52" s="611"/>
      <c r="T52" s="611"/>
      <c r="U52" s="611"/>
      <c r="V52" s="611"/>
      <c r="W52" s="611"/>
      <c r="X52" s="611"/>
      <c r="Y52" s="611"/>
    </row>
    <row r="53" spans="1:25" ht="15.75" customHeight="1">
      <c r="A53" s="1021"/>
      <c r="B53" s="205" t="s">
        <v>994</v>
      </c>
      <c r="C53" s="206" t="s">
        <v>995</v>
      </c>
      <c r="D53" s="314" t="s">
        <v>996</v>
      </c>
      <c r="E53" s="329"/>
      <c r="F53" s="486"/>
      <c r="G53" s="210" t="s">
        <v>997</v>
      </c>
      <c r="H53" s="211" t="s">
        <v>139</v>
      </c>
      <c r="I53" s="212">
        <f>SUM(I55:I56)</f>
        <v>20</v>
      </c>
      <c r="J53" s="522"/>
      <c r="K53" s="261"/>
      <c r="L53" s="214"/>
      <c r="M53" s="611"/>
      <c r="N53" s="611"/>
      <c r="O53" s="611"/>
      <c r="P53" s="611"/>
      <c r="Q53" s="611"/>
      <c r="R53" s="611"/>
      <c r="S53" s="611"/>
      <c r="T53" s="611"/>
      <c r="U53" s="611"/>
      <c r="V53" s="611"/>
      <c r="W53" s="611"/>
      <c r="X53" s="611"/>
      <c r="Y53" s="611"/>
    </row>
    <row r="54" spans="1:25" ht="15.75" customHeight="1">
      <c r="A54" s="1020"/>
      <c r="B54" s="205"/>
      <c r="C54" s="206"/>
      <c r="D54" s="207"/>
      <c r="E54" s="329"/>
      <c r="F54" s="486"/>
      <c r="G54" s="210" t="s">
        <v>178</v>
      </c>
      <c r="H54" s="211"/>
      <c r="I54" s="212"/>
      <c r="J54" s="604"/>
      <c r="K54" s="261"/>
      <c r="L54" s="214"/>
      <c r="M54" s="611"/>
      <c r="N54" s="611"/>
      <c r="O54" s="611"/>
      <c r="P54" s="611"/>
      <c r="Q54" s="611"/>
      <c r="R54" s="611"/>
      <c r="S54" s="611"/>
      <c r="T54" s="611"/>
      <c r="U54" s="611"/>
      <c r="V54" s="611"/>
      <c r="W54" s="611"/>
      <c r="X54" s="611"/>
      <c r="Y54" s="611"/>
    </row>
    <row r="55" spans="1:25" ht="15.75" customHeight="1">
      <c r="A55" s="1020">
        <v>36</v>
      </c>
      <c r="B55" s="205"/>
      <c r="C55" s="232"/>
      <c r="D55" s="462" t="s">
        <v>998</v>
      </c>
      <c r="E55" s="660"/>
      <c r="F55" s="486">
        <v>9309</v>
      </c>
      <c r="G55" s="210" t="s">
        <v>999</v>
      </c>
      <c r="H55" s="211"/>
      <c r="I55" s="212">
        <v>10</v>
      </c>
      <c r="J55" s="604"/>
      <c r="K55" s="261">
        <f t="shared" ref="K55:K56" si="18">J55/384</f>
        <v>0</v>
      </c>
      <c r="L55" s="214">
        <f t="shared" ref="L55:L57" si="19">I55*J55</f>
        <v>0</v>
      </c>
      <c r="M55" s="611"/>
      <c r="N55" s="611"/>
      <c r="O55" s="611"/>
      <c r="P55" s="611"/>
      <c r="Q55" s="611"/>
      <c r="R55" s="611"/>
      <c r="S55" s="611"/>
      <c r="T55" s="611"/>
      <c r="U55" s="611"/>
      <c r="V55" s="611"/>
      <c r="W55" s="611"/>
      <c r="X55" s="611"/>
      <c r="Y55" s="611"/>
    </row>
    <row r="56" spans="1:25" ht="15.75" customHeight="1">
      <c r="A56" s="1020">
        <v>37</v>
      </c>
      <c r="B56" s="205"/>
      <c r="C56" s="206"/>
      <c r="D56" s="462" t="s">
        <v>998</v>
      </c>
      <c r="E56" s="660"/>
      <c r="F56" s="486">
        <v>9302</v>
      </c>
      <c r="G56" s="210" t="s">
        <v>1000</v>
      </c>
      <c r="H56" s="211"/>
      <c r="I56" s="212">
        <v>10</v>
      </c>
      <c r="J56" s="527"/>
      <c r="K56" s="261">
        <f t="shared" si="18"/>
        <v>0</v>
      </c>
      <c r="L56" s="214">
        <f t="shared" si="19"/>
        <v>0</v>
      </c>
      <c r="M56" s="611"/>
      <c r="N56" s="611"/>
      <c r="O56" s="611"/>
      <c r="P56" s="611"/>
      <c r="Q56" s="611"/>
      <c r="R56" s="611"/>
      <c r="S56" s="611"/>
      <c r="T56" s="611"/>
      <c r="U56" s="611"/>
      <c r="V56" s="611"/>
      <c r="W56" s="611"/>
      <c r="X56" s="611"/>
      <c r="Y56" s="611"/>
    </row>
    <row r="57" spans="1:25" ht="15.75" customHeight="1">
      <c r="A57" s="1020">
        <v>38</v>
      </c>
      <c r="B57" s="1145" t="s">
        <v>1001</v>
      </c>
      <c r="C57" s="182" t="s">
        <v>1002</v>
      </c>
      <c r="D57" s="322" t="s">
        <v>1003</v>
      </c>
      <c r="E57" s="283"/>
      <c r="F57" s="490">
        <v>32939</v>
      </c>
      <c r="G57" s="661" t="s">
        <v>1004</v>
      </c>
      <c r="H57" s="662" t="s">
        <v>139</v>
      </c>
      <c r="I57" s="663">
        <v>20</v>
      </c>
      <c r="J57" s="620"/>
      <c r="K57" s="259">
        <f>J57/80</f>
        <v>0</v>
      </c>
      <c r="L57" s="179">
        <f t="shared" si="19"/>
        <v>0</v>
      </c>
      <c r="M57" s="611"/>
      <c r="N57" s="611"/>
      <c r="O57" s="611"/>
      <c r="P57" s="611"/>
      <c r="Q57" s="611"/>
      <c r="R57" s="611"/>
      <c r="S57" s="611"/>
      <c r="T57" s="611"/>
      <c r="U57" s="611"/>
      <c r="V57" s="611"/>
      <c r="W57" s="611"/>
      <c r="X57" s="611"/>
      <c r="Y57" s="611"/>
    </row>
    <row r="58" spans="1:25" ht="15.75" customHeight="1">
      <c r="A58" s="1020"/>
      <c r="B58" s="1146"/>
      <c r="C58" s="201" t="s">
        <v>1005</v>
      </c>
      <c r="D58" s="147"/>
      <c r="E58" s="316"/>
      <c r="F58" s="499"/>
      <c r="G58" s="664" t="s">
        <v>1006</v>
      </c>
      <c r="H58" s="665"/>
      <c r="I58" s="666" t="s">
        <v>1007</v>
      </c>
      <c r="J58" s="620"/>
      <c r="K58" s="260"/>
      <c r="L58" s="204"/>
      <c r="M58" s="611"/>
      <c r="N58" s="611"/>
      <c r="O58" s="611"/>
      <c r="P58" s="611"/>
      <c r="Q58" s="611"/>
      <c r="R58" s="611"/>
      <c r="S58" s="611"/>
      <c r="T58" s="611"/>
      <c r="U58" s="611"/>
      <c r="V58" s="611"/>
      <c r="W58" s="611"/>
      <c r="X58" s="611"/>
      <c r="Y58" s="611"/>
    </row>
    <row r="59" spans="1:25" ht="15.75" customHeight="1">
      <c r="A59" s="1020">
        <v>39</v>
      </c>
      <c r="B59" s="1145" t="s">
        <v>1008</v>
      </c>
      <c r="C59" s="224" t="s">
        <v>1009</v>
      </c>
      <c r="D59" s="314" t="s">
        <v>1010</v>
      </c>
      <c r="E59" s="283"/>
      <c r="F59" s="490">
        <v>68620</v>
      </c>
      <c r="G59" s="661" t="s">
        <v>1011</v>
      </c>
      <c r="H59" s="662" t="s">
        <v>139</v>
      </c>
      <c r="I59" s="663">
        <v>8</v>
      </c>
      <c r="J59" s="522"/>
      <c r="K59" s="259">
        <f>J59/120</f>
        <v>0</v>
      </c>
      <c r="L59" s="179">
        <f>I59*J59</f>
        <v>0</v>
      </c>
      <c r="M59" s="611"/>
      <c r="N59" s="611"/>
      <c r="O59" s="611"/>
      <c r="P59" s="611"/>
      <c r="Q59" s="611"/>
      <c r="R59" s="611"/>
      <c r="S59" s="611"/>
      <c r="T59" s="611"/>
      <c r="U59" s="611"/>
      <c r="V59" s="611"/>
      <c r="W59" s="611"/>
      <c r="X59" s="611"/>
      <c r="Y59" s="611"/>
    </row>
    <row r="60" spans="1:25" ht="15.75" customHeight="1">
      <c r="A60" s="1021"/>
      <c r="B60" s="1146"/>
      <c r="C60" s="201" t="s">
        <v>1012</v>
      </c>
      <c r="D60" s="147"/>
      <c r="E60" s="316"/>
      <c r="F60" s="499"/>
      <c r="G60" s="664"/>
      <c r="H60" s="665"/>
      <c r="I60" s="666"/>
      <c r="J60" s="527"/>
      <c r="K60" s="260"/>
      <c r="L60" s="204"/>
      <c r="M60" s="611"/>
      <c r="N60" s="611"/>
      <c r="O60" s="611"/>
      <c r="P60" s="611"/>
      <c r="Q60" s="611"/>
      <c r="R60" s="611"/>
      <c r="S60" s="611"/>
      <c r="T60" s="611"/>
      <c r="U60" s="611"/>
      <c r="V60" s="611"/>
      <c r="W60" s="611"/>
      <c r="X60" s="611"/>
      <c r="Y60" s="611"/>
    </row>
    <row r="61" spans="1:25" ht="15.75" customHeight="1">
      <c r="A61" s="1020">
        <v>40</v>
      </c>
      <c r="B61" s="1145" t="s">
        <v>1013</v>
      </c>
      <c r="C61" s="224" t="s">
        <v>1014</v>
      </c>
      <c r="D61" s="314" t="s">
        <v>1010</v>
      </c>
      <c r="E61" s="283"/>
      <c r="F61" s="490">
        <v>9333</v>
      </c>
      <c r="G61" s="661" t="s">
        <v>1015</v>
      </c>
      <c r="H61" s="662" t="s">
        <v>139</v>
      </c>
      <c r="I61" s="663">
        <v>15</v>
      </c>
      <c r="J61" s="620"/>
      <c r="K61" s="259">
        <f>J61/120</f>
        <v>0</v>
      </c>
      <c r="L61" s="179">
        <f>I61*J61</f>
        <v>0</v>
      </c>
      <c r="M61" s="611"/>
      <c r="N61" s="611"/>
      <c r="O61" s="611"/>
      <c r="P61" s="611"/>
      <c r="Q61" s="611"/>
      <c r="R61" s="611"/>
      <c r="S61" s="611"/>
      <c r="T61" s="611"/>
      <c r="U61" s="611"/>
      <c r="V61" s="611"/>
      <c r="W61" s="611"/>
      <c r="X61" s="611"/>
      <c r="Y61" s="611"/>
    </row>
    <row r="62" spans="1:25" ht="15.75" customHeight="1">
      <c r="A62" s="1020"/>
      <c r="B62" s="1146"/>
      <c r="C62" s="228" t="s">
        <v>1012</v>
      </c>
      <c r="D62" s="147"/>
      <c r="E62" s="316"/>
      <c r="F62" s="499"/>
      <c r="G62" s="664"/>
      <c r="H62" s="665"/>
      <c r="I62" s="666"/>
      <c r="J62" s="667"/>
      <c r="K62" s="260"/>
      <c r="L62" s="204"/>
      <c r="M62" s="611"/>
      <c r="N62" s="611"/>
      <c r="O62" s="611"/>
      <c r="P62" s="611"/>
      <c r="Q62" s="611"/>
      <c r="R62" s="611"/>
      <c r="S62" s="611"/>
      <c r="T62" s="611"/>
      <c r="U62" s="611"/>
      <c r="V62" s="611"/>
      <c r="W62" s="611"/>
      <c r="X62" s="611"/>
      <c r="Y62" s="611"/>
    </row>
    <row r="63" spans="1:25" ht="15.75" customHeight="1">
      <c r="A63" s="1020">
        <v>41</v>
      </c>
      <c r="B63" s="241" t="s">
        <v>1016</v>
      </c>
      <c r="C63" s="397" t="s">
        <v>1017</v>
      </c>
      <c r="D63" s="398" t="s">
        <v>1018</v>
      </c>
      <c r="E63" s="399"/>
      <c r="F63" s="668">
        <v>33120</v>
      </c>
      <c r="G63" s="669" t="s">
        <v>1019</v>
      </c>
      <c r="H63" s="670" t="s">
        <v>139</v>
      </c>
      <c r="I63" s="557">
        <v>15</v>
      </c>
      <c r="J63" s="671"/>
      <c r="K63" s="642">
        <f t="shared" ref="K63:K64" si="20">J63/300</f>
        <v>0</v>
      </c>
      <c r="L63" s="250">
        <f t="shared" ref="L63:L64" si="21">I63*J63</f>
        <v>0</v>
      </c>
      <c r="M63" s="611"/>
      <c r="N63" s="611"/>
      <c r="O63" s="611"/>
      <c r="P63" s="611"/>
      <c r="Q63" s="611"/>
      <c r="R63" s="611"/>
      <c r="S63" s="611"/>
      <c r="T63" s="611"/>
      <c r="U63" s="611"/>
      <c r="V63" s="611"/>
      <c r="W63" s="611"/>
      <c r="X63" s="611"/>
      <c r="Y63" s="611"/>
    </row>
    <row r="64" spans="1:25" ht="15.75" customHeight="1">
      <c r="A64" s="1020">
        <v>42</v>
      </c>
      <c r="B64" s="205"/>
      <c r="C64" s="242" t="s">
        <v>1020</v>
      </c>
      <c r="D64" s="314" t="s">
        <v>1018</v>
      </c>
      <c r="E64" s="329"/>
      <c r="F64" s="672">
        <v>33106</v>
      </c>
      <c r="G64" s="669" t="s">
        <v>1021</v>
      </c>
      <c r="H64" s="670" t="s">
        <v>139</v>
      </c>
      <c r="I64" s="673">
        <v>5</v>
      </c>
      <c r="J64" s="604"/>
      <c r="K64" s="261">
        <f t="shared" si="20"/>
        <v>0</v>
      </c>
      <c r="L64" s="214">
        <f t="shared" si="21"/>
        <v>0</v>
      </c>
      <c r="M64" s="611"/>
      <c r="N64" s="611"/>
      <c r="O64" s="611"/>
      <c r="P64" s="611"/>
      <c r="Q64" s="611"/>
      <c r="R64" s="611"/>
      <c r="S64" s="611"/>
      <c r="T64" s="611"/>
      <c r="U64" s="611"/>
      <c r="V64" s="611"/>
      <c r="W64" s="611"/>
      <c r="X64" s="611"/>
      <c r="Y64" s="611"/>
    </row>
    <row r="65" spans="1:25" ht="15.75" customHeight="1">
      <c r="A65" s="1021"/>
      <c r="B65" s="218"/>
      <c r="C65" s="219"/>
      <c r="D65" s="674"/>
      <c r="E65" s="289"/>
      <c r="F65" s="675"/>
      <c r="G65" s="669" t="s">
        <v>178</v>
      </c>
      <c r="H65" s="670"/>
      <c r="I65" s="673"/>
      <c r="J65" s="598"/>
      <c r="K65" s="605"/>
      <c r="L65" s="583"/>
      <c r="M65" s="611"/>
      <c r="N65" s="611"/>
      <c r="O65" s="611"/>
      <c r="P65" s="611"/>
      <c r="Q65" s="611"/>
      <c r="R65" s="611"/>
      <c r="S65" s="611"/>
      <c r="T65" s="611"/>
      <c r="U65" s="611"/>
      <c r="V65" s="611"/>
      <c r="W65" s="611"/>
      <c r="X65" s="611"/>
      <c r="Y65" s="611"/>
    </row>
    <row r="66" spans="1:25" ht="15.75" customHeight="1">
      <c r="A66" s="1022">
        <v>43</v>
      </c>
      <c r="B66" s="168" t="s">
        <v>1022</v>
      </c>
      <c r="C66" s="1183" t="s">
        <v>1023</v>
      </c>
      <c r="D66" s="298" t="s">
        <v>1024</v>
      </c>
      <c r="E66" s="427"/>
      <c r="F66" s="676">
        <v>33280</v>
      </c>
      <c r="G66" s="677" t="s">
        <v>1025</v>
      </c>
      <c r="H66" s="678" t="s">
        <v>139</v>
      </c>
      <c r="I66" s="302">
        <v>10</v>
      </c>
      <c r="J66" s="571"/>
      <c r="K66" s="679">
        <f>J66/72</f>
        <v>0</v>
      </c>
      <c r="L66" s="550">
        <f>J66*I66</f>
        <v>0</v>
      </c>
      <c r="M66" s="611"/>
      <c r="N66" s="611"/>
      <c r="O66" s="611"/>
      <c r="P66" s="611"/>
      <c r="Q66" s="611"/>
      <c r="R66" s="611"/>
      <c r="S66" s="611"/>
      <c r="T66" s="611"/>
      <c r="U66" s="611"/>
      <c r="V66" s="611"/>
      <c r="W66" s="611"/>
      <c r="X66" s="611"/>
      <c r="Y66" s="611"/>
    </row>
    <row r="67" spans="1:25">
      <c r="A67" s="1023"/>
      <c r="B67" s="305"/>
      <c r="C67" s="1146"/>
      <c r="D67" s="307"/>
      <c r="E67" s="308"/>
      <c r="F67" s="644"/>
      <c r="G67" s="664"/>
      <c r="H67" s="665"/>
      <c r="I67" s="312"/>
      <c r="J67" s="680"/>
      <c r="K67" s="681"/>
      <c r="L67" s="682"/>
      <c r="M67" s="611"/>
      <c r="N67" s="611"/>
      <c r="O67" s="611"/>
      <c r="P67" s="611"/>
      <c r="Q67" s="611"/>
      <c r="R67" s="611"/>
      <c r="S67" s="611"/>
      <c r="T67" s="611"/>
      <c r="U67" s="611"/>
      <c r="V67" s="611"/>
      <c r="W67" s="611"/>
      <c r="X67" s="611"/>
      <c r="Y67" s="611"/>
    </row>
    <row r="68" spans="1:25" ht="15.75" customHeight="1">
      <c r="A68" s="1020">
        <v>44</v>
      </c>
      <c r="B68" s="1190" t="s">
        <v>1026</v>
      </c>
      <c r="C68" s="683" t="s">
        <v>1027</v>
      </c>
      <c r="D68" s="684" t="s">
        <v>1028</v>
      </c>
      <c r="E68" s="399"/>
      <c r="F68" s="685">
        <v>33278</v>
      </c>
      <c r="G68" s="686" t="s">
        <v>1029</v>
      </c>
      <c r="H68" s="670" t="s">
        <v>139</v>
      </c>
      <c r="I68" s="248">
        <v>7</v>
      </c>
      <c r="J68" s="687"/>
      <c r="K68" s="642">
        <f>J68/150</f>
        <v>0</v>
      </c>
      <c r="L68" s="250">
        <f>I68*J68</f>
        <v>0</v>
      </c>
      <c r="M68" s="611"/>
      <c r="N68" s="611"/>
      <c r="O68" s="611"/>
      <c r="P68" s="611"/>
      <c r="Q68" s="611"/>
      <c r="R68" s="611"/>
      <c r="S68" s="611"/>
      <c r="T68" s="611"/>
      <c r="U68" s="611"/>
      <c r="V68" s="611"/>
      <c r="W68" s="611"/>
      <c r="X68" s="611"/>
      <c r="Y68" s="611"/>
    </row>
    <row r="69" spans="1:25" ht="15.75" customHeight="1">
      <c r="A69" s="1021"/>
      <c r="B69" s="1146"/>
      <c r="C69" s="265" t="s">
        <v>1030</v>
      </c>
      <c r="D69" s="220"/>
      <c r="E69" s="289"/>
      <c r="F69" s="630"/>
      <c r="G69" s="669" t="s">
        <v>178</v>
      </c>
      <c r="H69" s="670"/>
      <c r="I69" s="293"/>
      <c r="J69" s="667"/>
      <c r="K69" s="260"/>
      <c r="L69" s="204"/>
      <c r="M69" s="611"/>
      <c r="N69" s="611"/>
      <c r="O69" s="611"/>
      <c r="P69" s="611"/>
      <c r="Q69" s="611"/>
      <c r="R69" s="611"/>
      <c r="S69" s="611"/>
      <c r="T69" s="611"/>
      <c r="U69" s="611"/>
      <c r="V69" s="611"/>
      <c r="W69" s="611"/>
      <c r="X69" s="611"/>
      <c r="Y69" s="611"/>
    </row>
    <row r="70" spans="1:25" ht="15.75" customHeight="1">
      <c r="A70" s="1022">
        <v>45</v>
      </c>
      <c r="B70" s="1190" t="s">
        <v>1031</v>
      </c>
      <c r="C70" s="683" t="s">
        <v>1032</v>
      </c>
      <c r="D70" s="298" t="s">
        <v>1028</v>
      </c>
      <c r="E70" s="427"/>
      <c r="F70" s="676">
        <v>33279</v>
      </c>
      <c r="G70" s="677" t="s">
        <v>1033</v>
      </c>
      <c r="H70" s="678" t="s">
        <v>139</v>
      </c>
      <c r="I70" s="302">
        <v>7</v>
      </c>
      <c r="J70" s="687"/>
      <c r="K70" s="642">
        <f>J70/150</f>
        <v>0</v>
      </c>
      <c r="L70" s="250">
        <f>I70*J70</f>
        <v>0</v>
      </c>
      <c r="M70" s="611"/>
      <c r="N70" s="611"/>
      <c r="O70" s="611"/>
      <c r="P70" s="611"/>
      <c r="Q70" s="611"/>
      <c r="R70" s="611"/>
      <c r="S70" s="611"/>
      <c r="T70" s="611"/>
      <c r="U70" s="611"/>
      <c r="V70" s="611"/>
      <c r="W70" s="611"/>
      <c r="X70" s="611"/>
      <c r="Y70" s="611"/>
    </row>
    <row r="71" spans="1:25" ht="15.75" customHeight="1">
      <c r="A71" s="1023"/>
      <c r="B71" s="1146"/>
      <c r="C71" s="265" t="s">
        <v>1030</v>
      </c>
      <c r="D71" s="307"/>
      <c r="E71" s="308"/>
      <c r="F71" s="644"/>
      <c r="G71" s="669" t="s">
        <v>178</v>
      </c>
      <c r="H71" s="665"/>
      <c r="I71" s="434"/>
      <c r="J71" s="667"/>
      <c r="K71" s="260"/>
      <c r="L71" s="204"/>
      <c r="M71" s="611"/>
      <c r="N71" s="611"/>
      <c r="O71" s="611"/>
      <c r="P71" s="611"/>
      <c r="Q71" s="611"/>
      <c r="R71" s="611"/>
      <c r="S71" s="611"/>
      <c r="T71" s="611"/>
      <c r="U71" s="611"/>
      <c r="V71" s="611"/>
      <c r="W71" s="611"/>
      <c r="X71" s="611"/>
      <c r="Y71" s="611"/>
    </row>
    <row r="72" spans="1:25" ht="15.75" customHeight="1">
      <c r="A72" s="1020">
        <v>46</v>
      </c>
      <c r="B72" s="1190" t="s">
        <v>1034</v>
      </c>
      <c r="C72" s="397" t="s">
        <v>1035</v>
      </c>
      <c r="D72" s="688" t="s">
        <v>1036</v>
      </c>
      <c r="E72" s="399"/>
      <c r="F72" s="647"/>
      <c r="G72" s="689" t="s">
        <v>1037</v>
      </c>
      <c r="H72" s="670" t="s">
        <v>139</v>
      </c>
      <c r="I72" s="557">
        <v>6</v>
      </c>
      <c r="J72" s="671"/>
      <c r="K72" s="642">
        <f>J72/200</f>
        <v>0</v>
      </c>
      <c r="L72" s="250">
        <f>I72*J72</f>
        <v>0</v>
      </c>
      <c r="M72" s="611"/>
      <c r="N72" s="611"/>
      <c r="O72" s="611"/>
      <c r="P72" s="611"/>
      <c r="Q72" s="611"/>
      <c r="R72" s="611"/>
      <c r="S72" s="611"/>
      <c r="T72" s="611"/>
      <c r="U72" s="611"/>
      <c r="V72" s="611"/>
      <c r="W72" s="611"/>
      <c r="X72" s="611"/>
      <c r="Y72" s="611"/>
    </row>
    <row r="73" spans="1:25" ht="15.75" customHeight="1">
      <c r="A73" s="1021"/>
      <c r="B73" s="1146"/>
      <c r="C73" s="690" t="s">
        <v>1038</v>
      </c>
      <c r="D73" s="207"/>
      <c r="E73" s="329"/>
      <c r="F73" s="486"/>
      <c r="G73" s="669" t="s">
        <v>1039</v>
      </c>
      <c r="H73" s="670"/>
      <c r="I73" s="212"/>
      <c r="J73" s="527"/>
      <c r="K73" s="261" t="s">
        <v>1040</v>
      </c>
      <c r="L73" s="214"/>
      <c r="M73" s="611"/>
      <c r="N73" s="611"/>
      <c r="O73" s="611"/>
      <c r="P73" s="611"/>
      <c r="Q73" s="611"/>
      <c r="R73" s="611"/>
      <c r="S73" s="611"/>
      <c r="T73" s="611"/>
      <c r="U73" s="611"/>
      <c r="V73" s="611"/>
      <c r="W73" s="611"/>
      <c r="X73" s="611"/>
      <c r="Y73" s="611"/>
    </row>
    <row r="74" spans="1:25" ht="15.75" customHeight="1">
      <c r="A74" s="1020">
        <v>47</v>
      </c>
      <c r="B74" s="172" t="s">
        <v>1041</v>
      </c>
      <c r="C74" s="224" t="s">
        <v>1042</v>
      </c>
      <c r="D74" s="381" t="s">
        <v>1043</v>
      </c>
      <c r="E74" s="283"/>
      <c r="F74" s="490">
        <v>8974</v>
      </c>
      <c r="G74" s="691" t="s">
        <v>1044</v>
      </c>
      <c r="H74" s="176" t="s">
        <v>139</v>
      </c>
      <c r="I74" s="177">
        <v>15</v>
      </c>
      <c r="J74" s="620"/>
      <c r="K74" s="259">
        <f>J74/120</f>
        <v>0</v>
      </c>
      <c r="L74" s="179">
        <f>J74*I74</f>
        <v>0</v>
      </c>
      <c r="M74" s="611"/>
      <c r="N74" s="611"/>
      <c r="O74" s="611"/>
      <c r="P74" s="611"/>
      <c r="Q74" s="611"/>
      <c r="R74" s="611"/>
      <c r="S74" s="611"/>
      <c r="T74" s="611"/>
      <c r="U74" s="611"/>
      <c r="V74" s="611"/>
      <c r="W74" s="611"/>
      <c r="X74" s="611"/>
      <c r="Y74" s="611"/>
    </row>
    <row r="75" spans="1:25" ht="15.75" customHeight="1">
      <c r="A75" s="1021"/>
      <c r="B75" s="200"/>
      <c r="C75" s="201" t="s">
        <v>1045</v>
      </c>
      <c r="D75" s="147"/>
      <c r="E75" s="316"/>
      <c r="F75" s="499"/>
      <c r="G75" s="692" t="s">
        <v>1046</v>
      </c>
      <c r="H75" s="151"/>
      <c r="I75" s="202"/>
      <c r="J75" s="620"/>
      <c r="K75" s="260"/>
      <c r="L75" s="204"/>
      <c r="M75" s="611"/>
      <c r="N75" s="611"/>
      <c r="O75" s="611"/>
      <c r="P75" s="611"/>
      <c r="Q75" s="611"/>
      <c r="R75" s="611"/>
      <c r="S75" s="611"/>
      <c r="T75" s="611"/>
      <c r="U75" s="611"/>
      <c r="V75" s="611"/>
      <c r="W75" s="611"/>
      <c r="X75" s="611"/>
      <c r="Y75" s="611"/>
    </row>
    <row r="76" spans="1:25" ht="15.75" customHeight="1">
      <c r="A76" s="1020">
        <v>48</v>
      </c>
      <c r="B76" s="172" t="s">
        <v>1047</v>
      </c>
      <c r="C76" s="252" t="s">
        <v>1048</v>
      </c>
      <c r="D76" s="314" t="s">
        <v>1049</v>
      </c>
      <c r="E76" s="283"/>
      <c r="F76" s="490">
        <v>9451</v>
      </c>
      <c r="G76" s="175" t="s">
        <v>1050</v>
      </c>
      <c r="H76" s="176" t="s">
        <v>139</v>
      </c>
      <c r="I76" s="226">
        <v>72</v>
      </c>
      <c r="J76" s="522"/>
      <c r="K76" s="259">
        <f>J76/96</f>
        <v>0</v>
      </c>
      <c r="L76" s="179">
        <f>J76*I76</f>
        <v>0</v>
      </c>
      <c r="M76" s="611"/>
      <c r="N76" s="611"/>
      <c r="O76" s="611"/>
      <c r="P76" s="611"/>
      <c r="Q76" s="611"/>
      <c r="R76" s="611"/>
      <c r="S76" s="611"/>
      <c r="T76" s="611"/>
      <c r="U76" s="611"/>
      <c r="V76" s="611"/>
      <c r="W76" s="611"/>
      <c r="X76" s="611"/>
      <c r="Y76" s="611"/>
    </row>
    <row r="77" spans="1:25" ht="15.75" customHeight="1">
      <c r="A77" s="1021"/>
      <c r="B77" s="200"/>
      <c r="C77" s="228"/>
      <c r="D77" s="147"/>
      <c r="E77" s="316"/>
      <c r="F77" s="499"/>
      <c r="G77" s="150" t="s">
        <v>178</v>
      </c>
      <c r="H77" s="151"/>
      <c r="I77" s="202"/>
      <c r="J77" s="527"/>
      <c r="K77" s="260"/>
      <c r="L77" s="204"/>
      <c r="M77" s="611"/>
      <c r="N77" s="611"/>
      <c r="O77" s="611"/>
      <c r="P77" s="611"/>
      <c r="Q77" s="611"/>
      <c r="R77" s="611"/>
      <c r="S77" s="611"/>
      <c r="T77" s="611"/>
      <c r="U77" s="611"/>
      <c r="V77" s="611"/>
      <c r="W77" s="611"/>
      <c r="X77" s="611"/>
      <c r="Y77" s="611"/>
    </row>
    <row r="78" spans="1:25" ht="15.75" customHeight="1">
      <c r="A78" s="1020">
        <v>49</v>
      </c>
      <c r="B78" s="205" t="s">
        <v>1051</v>
      </c>
      <c r="C78" s="252" t="s">
        <v>1052</v>
      </c>
      <c r="D78" s="314" t="s">
        <v>1053</v>
      </c>
      <c r="E78" s="283"/>
      <c r="F78" s="486">
        <v>9541</v>
      </c>
      <c r="G78" s="210" t="s">
        <v>1054</v>
      </c>
      <c r="H78" s="211" t="s">
        <v>139</v>
      </c>
      <c r="I78" s="215">
        <v>50</v>
      </c>
      <c r="J78" s="620"/>
      <c r="K78" s="261">
        <f>J78/48</f>
        <v>0</v>
      </c>
      <c r="L78" s="214">
        <f>I78*J78</f>
        <v>0</v>
      </c>
      <c r="M78" s="611"/>
      <c r="N78" s="611"/>
      <c r="O78" s="611"/>
      <c r="P78" s="611"/>
      <c r="Q78" s="611"/>
      <c r="R78" s="611"/>
      <c r="S78" s="611"/>
      <c r="T78" s="611"/>
      <c r="U78" s="611"/>
      <c r="V78" s="611"/>
      <c r="W78" s="611"/>
      <c r="X78" s="611"/>
      <c r="Y78" s="611"/>
    </row>
    <row r="79" spans="1:25" ht="15.75" customHeight="1">
      <c r="A79" s="1021"/>
      <c r="B79" s="205"/>
      <c r="C79" s="232"/>
      <c r="D79" s="314" t="s">
        <v>1055</v>
      </c>
      <c r="E79" s="329"/>
      <c r="F79" s="486"/>
      <c r="G79" s="210" t="s">
        <v>178</v>
      </c>
      <c r="H79" s="211"/>
      <c r="I79" s="212"/>
      <c r="J79" s="620"/>
      <c r="K79" s="261"/>
      <c r="L79" s="214"/>
      <c r="M79" s="611"/>
      <c r="N79" s="611"/>
      <c r="O79" s="611"/>
      <c r="P79" s="611"/>
      <c r="Q79" s="611"/>
      <c r="R79" s="611"/>
      <c r="S79" s="611"/>
      <c r="T79" s="611"/>
      <c r="U79" s="611"/>
      <c r="V79" s="611"/>
      <c r="W79" s="611"/>
      <c r="X79" s="611"/>
      <c r="Y79" s="611"/>
    </row>
    <row r="80" spans="1:25" ht="15.75" customHeight="1">
      <c r="A80" s="1020">
        <v>50</v>
      </c>
      <c r="B80" s="233" t="s">
        <v>1056</v>
      </c>
      <c r="C80" s="262" t="s">
        <v>1057</v>
      </c>
      <c r="D80" s="339" t="s">
        <v>1058</v>
      </c>
      <c r="E80" s="340"/>
      <c r="F80" s="693">
        <v>9617</v>
      </c>
      <c r="G80" s="161" t="s">
        <v>1059</v>
      </c>
      <c r="H80" s="162" t="s">
        <v>139</v>
      </c>
      <c r="I80" s="694">
        <v>10</v>
      </c>
      <c r="J80" s="695"/>
      <c r="K80" s="264">
        <f t="shared" ref="K80:K81" si="22">J80/48</f>
        <v>0</v>
      </c>
      <c r="L80" s="166">
        <f t="shared" ref="L80:L82" si="23">I80*J80</f>
        <v>0</v>
      </c>
      <c r="M80" s="611"/>
      <c r="N80" s="611"/>
      <c r="O80" s="611"/>
      <c r="P80" s="611"/>
      <c r="Q80" s="611"/>
      <c r="R80" s="611"/>
      <c r="S80" s="611"/>
      <c r="T80" s="611"/>
      <c r="U80" s="611"/>
      <c r="V80" s="611"/>
      <c r="W80" s="611"/>
      <c r="X80" s="611"/>
      <c r="Y80" s="611"/>
    </row>
    <row r="81" spans="1:25" ht="15.75" customHeight="1">
      <c r="A81" s="1020">
        <v>51</v>
      </c>
      <c r="B81" s="233" t="s">
        <v>1056</v>
      </c>
      <c r="C81" s="262" t="s">
        <v>1060</v>
      </c>
      <c r="D81" s="339" t="s">
        <v>1058</v>
      </c>
      <c r="E81" s="340"/>
      <c r="F81" s="693">
        <v>9519</v>
      </c>
      <c r="G81" s="161" t="s">
        <v>1061</v>
      </c>
      <c r="H81" s="162" t="s">
        <v>139</v>
      </c>
      <c r="I81" s="163">
        <v>25</v>
      </c>
      <c r="J81" s="620"/>
      <c r="K81" s="264">
        <f t="shared" si="22"/>
        <v>0</v>
      </c>
      <c r="L81" s="166">
        <f t="shared" si="23"/>
        <v>0</v>
      </c>
      <c r="M81" s="611"/>
      <c r="N81" s="611"/>
      <c r="O81" s="611"/>
      <c r="P81" s="611"/>
      <c r="Q81" s="611"/>
      <c r="R81" s="611"/>
      <c r="S81" s="611"/>
      <c r="T81" s="611"/>
      <c r="U81" s="611"/>
      <c r="V81" s="611"/>
      <c r="W81" s="611"/>
      <c r="X81" s="611"/>
      <c r="Y81" s="611"/>
    </row>
    <row r="82" spans="1:25" ht="15.75" customHeight="1">
      <c r="A82" s="1020">
        <v>52</v>
      </c>
      <c r="B82" s="172" t="s">
        <v>1062</v>
      </c>
      <c r="C82" s="224" t="s">
        <v>1063</v>
      </c>
      <c r="D82" s="314" t="s">
        <v>1064</v>
      </c>
      <c r="E82" s="283"/>
      <c r="F82" s="490">
        <v>4297</v>
      </c>
      <c r="G82" s="175" t="s">
        <v>1065</v>
      </c>
      <c r="H82" s="176" t="s">
        <v>139</v>
      </c>
      <c r="I82" s="177">
        <v>70</v>
      </c>
      <c r="J82" s="522"/>
      <c r="K82" s="259">
        <f>J82/84</f>
        <v>0</v>
      </c>
      <c r="L82" s="179">
        <f t="shared" si="23"/>
        <v>0</v>
      </c>
      <c r="M82" s="611"/>
      <c r="N82" s="611"/>
      <c r="O82" s="611"/>
      <c r="P82" s="611"/>
      <c r="Q82" s="611"/>
      <c r="R82" s="611"/>
      <c r="S82" s="611"/>
      <c r="T82" s="611"/>
      <c r="U82" s="611"/>
      <c r="V82" s="611"/>
      <c r="W82" s="611"/>
      <c r="X82" s="611"/>
      <c r="Y82" s="611"/>
    </row>
    <row r="83" spans="1:25" ht="15.75" customHeight="1">
      <c r="A83" s="1021"/>
      <c r="B83" s="200"/>
      <c r="C83" s="265" t="s">
        <v>1066</v>
      </c>
      <c r="D83" s="543"/>
      <c r="E83" s="316"/>
      <c r="F83" s="499"/>
      <c r="G83" s="150"/>
      <c r="H83" s="151"/>
      <c r="I83" s="202"/>
      <c r="J83" s="527"/>
      <c r="K83" s="260" t="s">
        <v>1067</v>
      </c>
      <c r="L83" s="595"/>
      <c r="M83" s="611"/>
      <c r="N83" s="611"/>
      <c r="O83" s="611"/>
      <c r="P83" s="611"/>
      <c r="Q83" s="611"/>
      <c r="R83" s="611"/>
      <c r="S83" s="611"/>
      <c r="T83" s="611"/>
      <c r="U83" s="611"/>
      <c r="V83" s="611"/>
      <c r="W83" s="611"/>
      <c r="X83" s="611"/>
      <c r="Y83" s="611"/>
    </row>
    <row r="84" spans="1:25" ht="15.75" customHeight="1">
      <c r="A84" s="1020">
        <v>53</v>
      </c>
      <c r="B84" s="200" t="s">
        <v>1068</v>
      </c>
      <c r="C84" s="146" t="s">
        <v>1069</v>
      </c>
      <c r="D84" s="543" t="s">
        <v>1070</v>
      </c>
      <c r="E84" s="316"/>
      <c r="F84" s="499">
        <v>9101</v>
      </c>
      <c r="G84" s="150" t="s">
        <v>1071</v>
      </c>
      <c r="H84" s="151" t="s">
        <v>139</v>
      </c>
      <c r="I84" s="152">
        <v>72</v>
      </c>
      <c r="J84" s="667"/>
      <c r="K84" s="260">
        <f>J84/180</f>
        <v>0</v>
      </c>
      <c r="L84" s="204">
        <f t="shared" ref="L84:L85" si="24">I84*J84</f>
        <v>0</v>
      </c>
      <c r="M84" s="611"/>
      <c r="N84" s="611"/>
      <c r="O84" s="611"/>
      <c r="P84" s="611"/>
      <c r="Q84" s="611"/>
      <c r="R84" s="611"/>
      <c r="S84" s="611"/>
      <c r="T84" s="611"/>
      <c r="U84" s="611"/>
      <c r="V84" s="611"/>
      <c r="W84" s="611"/>
      <c r="X84" s="611"/>
      <c r="Y84" s="611"/>
    </row>
    <row r="85" spans="1:25" ht="15.75" customHeight="1">
      <c r="A85" s="1020"/>
      <c r="B85" s="172" t="s">
        <v>1072</v>
      </c>
      <c r="C85" s="252" t="s">
        <v>1073</v>
      </c>
      <c r="D85" s="196"/>
      <c r="E85" s="283"/>
      <c r="F85" s="490"/>
      <c r="G85" s="661" t="s">
        <v>1074</v>
      </c>
      <c r="H85" s="662" t="s">
        <v>139</v>
      </c>
      <c r="I85" s="226">
        <f>SUM(I86:I87)</f>
        <v>8</v>
      </c>
      <c r="J85" s="687"/>
      <c r="K85" s="259">
        <f>J85/60</f>
        <v>0</v>
      </c>
      <c r="L85" s="179">
        <f t="shared" si="24"/>
        <v>0</v>
      </c>
      <c r="M85" s="611"/>
      <c r="N85" s="611"/>
      <c r="O85" s="611"/>
      <c r="P85" s="611"/>
      <c r="Q85" s="611"/>
      <c r="R85" s="611"/>
      <c r="S85" s="611"/>
      <c r="T85" s="611"/>
      <c r="U85" s="611"/>
      <c r="V85" s="611"/>
      <c r="W85" s="611"/>
      <c r="X85" s="611"/>
      <c r="Y85" s="611"/>
    </row>
    <row r="86" spans="1:25" ht="15.75" customHeight="1">
      <c r="A86" s="1020">
        <v>54</v>
      </c>
      <c r="B86" s="205"/>
      <c r="C86" s="232"/>
      <c r="D86" s="314" t="s">
        <v>1075</v>
      </c>
      <c r="E86" s="329"/>
      <c r="F86" s="486">
        <v>33182</v>
      </c>
      <c r="G86" s="669" t="s">
        <v>1076</v>
      </c>
      <c r="H86" s="670"/>
      <c r="I86" s="215">
        <v>5</v>
      </c>
      <c r="J86" s="620"/>
      <c r="K86" s="261"/>
      <c r="L86" s="214"/>
      <c r="M86" s="611"/>
      <c r="N86" s="611"/>
      <c r="O86" s="611"/>
      <c r="P86" s="611"/>
      <c r="Q86" s="611"/>
      <c r="R86" s="611"/>
      <c r="S86" s="611"/>
      <c r="T86" s="611"/>
      <c r="U86" s="611"/>
      <c r="V86" s="611"/>
      <c r="W86" s="611"/>
      <c r="X86" s="611"/>
      <c r="Y86" s="611"/>
    </row>
    <row r="87" spans="1:25" ht="15.75" customHeight="1">
      <c r="A87" s="1020">
        <v>55</v>
      </c>
      <c r="B87" s="205"/>
      <c r="C87" s="232"/>
      <c r="D87" s="314" t="s">
        <v>1075</v>
      </c>
      <c r="E87" s="329"/>
      <c r="F87" s="486">
        <v>33183</v>
      </c>
      <c r="G87" s="669" t="s">
        <v>1077</v>
      </c>
      <c r="H87" s="670"/>
      <c r="I87" s="212">
        <v>3</v>
      </c>
      <c r="J87" s="620"/>
      <c r="K87" s="261"/>
      <c r="L87" s="214"/>
      <c r="M87" s="611"/>
      <c r="N87" s="611"/>
      <c r="O87" s="611"/>
      <c r="P87" s="611"/>
      <c r="Q87" s="611"/>
      <c r="R87" s="611"/>
      <c r="S87" s="611"/>
      <c r="T87" s="611"/>
      <c r="U87" s="611"/>
      <c r="V87" s="611"/>
      <c r="W87" s="611"/>
      <c r="X87" s="611"/>
      <c r="Y87" s="611"/>
    </row>
    <row r="88" spans="1:25" ht="15.75" customHeight="1">
      <c r="A88" s="1020">
        <v>56</v>
      </c>
      <c r="B88" s="172" t="s">
        <v>1078</v>
      </c>
      <c r="C88" s="173" t="s">
        <v>1079</v>
      </c>
      <c r="D88" s="196" t="s">
        <v>1080</v>
      </c>
      <c r="E88" s="283"/>
      <c r="F88" s="490">
        <v>7708</v>
      </c>
      <c r="G88" s="661" t="s">
        <v>1081</v>
      </c>
      <c r="H88" s="662" t="s">
        <v>139</v>
      </c>
      <c r="I88" s="177">
        <v>10</v>
      </c>
      <c r="J88" s="522"/>
      <c r="K88" s="259">
        <f>J88/200</f>
        <v>0</v>
      </c>
      <c r="L88" s="179">
        <f>I88*J88</f>
        <v>0</v>
      </c>
      <c r="M88" s="611"/>
      <c r="N88" s="611"/>
      <c r="O88" s="611"/>
      <c r="P88" s="611"/>
      <c r="Q88" s="611"/>
      <c r="R88" s="611"/>
      <c r="S88" s="611"/>
      <c r="T88" s="611"/>
      <c r="U88" s="611"/>
      <c r="V88" s="611"/>
      <c r="W88" s="611"/>
      <c r="X88" s="611"/>
      <c r="Y88" s="611"/>
    </row>
    <row r="89" spans="1:25" ht="15.75" customHeight="1">
      <c r="A89" s="1021"/>
      <c r="B89" s="200"/>
      <c r="C89" s="537"/>
      <c r="D89" s="147"/>
      <c r="E89" s="316"/>
      <c r="F89" s="499"/>
      <c r="G89" s="664"/>
      <c r="H89" s="665"/>
      <c r="I89" s="202"/>
      <c r="J89" s="527"/>
      <c r="K89" s="260"/>
      <c r="L89" s="595"/>
      <c r="M89" s="611"/>
      <c r="N89" s="611"/>
      <c r="O89" s="611"/>
      <c r="P89" s="611"/>
      <c r="Q89" s="611"/>
      <c r="R89" s="611"/>
      <c r="S89" s="611"/>
      <c r="T89" s="611"/>
      <c r="U89" s="611"/>
      <c r="V89" s="611"/>
      <c r="W89" s="611"/>
      <c r="X89" s="611"/>
      <c r="Y89" s="611"/>
    </row>
    <row r="90" spans="1:25" ht="15.75" customHeight="1">
      <c r="A90" s="1020">
        <v>57</v>
      </c>
      <c r="B90" s="205" t="s">
        <v>1082</v>
      </c>
      <c r="C90" s="206" t="s">
        <v>1083</v>
      </c>
      <c r="D90" s="314" t="s">
        <v>1084</v>
      </c>
      <c r="E90" s="329"/>
      <c r="F90" s="486">
        <v>33070</v>
      </c>
      <c r="G90" s="210" t="s">
        <v>1085</v>
      </c>
      <c r="H90" s="211" t="s">
        <v>139</v>
      </c>
      <c r="I90" s="212">
        <v>50</v>
      </c>
      <c r="J90" s="620"/>
      <c r="K90" s="261">
        <f>J90/160</f>
        <v>0</v>
      </c>
      <c r="L90" s="256">
        <f>I90*J90</f>
        <v>0</v>
      </c>
      <c r="M90" s="611"/>
      <c r="N90" s="611"/>
      <c r="O90" s="611"/>
      <c r="P90" s="611"/>
      <c r="Q90" s="611"/>
      <c r="R90" s="611"/>
      <c r="S90" s="611"/>
      <c r="T90" s="611"/>
      <c r="U90" s="611"/>
      <c r="V90" s="611"/>
      <c r="W90" s="611"/>
      <c r="X90" s="611"/>
      <c r="Y90" s="611"/>
    </row>
    <row r="91" spans="1:25" ht="15.75" customHeight="1">
      <c r="A91" s="1021"/>
      <c r="B91" s="205"/>
      <c r="C91" s="618" t="s">
        <v>1086</v>
      </c>
      <c r="D91" s="207"/>
      <c r="E91" s="329"/>
      <c r="F91" s="486"/>
      <c r="G91" s="210" t="s">
        <v>178</v>
      </c>
      <c r="H91" s="211"/>
      <c r="I91" s="212"/>
      <c r="J91" s="620"/>
      <c r="K91" s="261"/>
      <c r="L91" s="258"/>
      <c r="M91" s="611"/>
      <c r="N91" s="611"/>
      <c r="O91" s="611"/>
      <c r="P91" s="611"/>
      <c r="Q91" s="611"/>
      <c r="R91" s="611"/>
      <c r="S91" s="611"/>
      <c r="T91" s="611"/>
      <c r="U91" s="611"/>
      <c r="V91" s="611"/>
      <c r="W91" s="611"/>
      <c r="X91" s="611"/>
      <c r="Y91" s="611"/>
    </row>
    <row r="92" spans="1:25" ht="15.75" customHeight="1">
      <c r="A92" s="1020">
        <v>58</v>
      </c>
      <c r="B92" s="172" t="s">
        <v>1087</v>
      </c>
      <c r="C92" s="173" t="s">
        <v>1088</v>
      </c>
      <c r="D92" s="322" t="s">
        <v>1089</v>
      </c>
      <c r="E92" s="283"/>
      <c r="F92" s="490">
        <v>33163</v>
      </c>
      <c r="G92" s="175" t="s">
        <v>1090</v>
      </c>
      <c r="H92" s="176" t="s">
        <v>139</v>
      </c>
      <c r="I92" s="177">
        <v>35</v>
      </c>
      <c r="J92" s="522"/>
      <c r="K92" s="259">
        <f>J92/104</f>
        <v>0</v>
      </c>
      <c r="L92" s="179">
        <f>(I92/16)*J92</f>
        <v>0</v>
      </c>
      <c r="M92" s="611"/>
      <c r="N92" s="611"/>
      <c r="O92" s="611"/>
      <c r="P92" s="611"/>
      <c r="Q92" s="611"/>
      <c r="R92" s="611"/>
      <c r="S92" s="611"/>
      <c r="T92" s="611"/>
      <c r="U92" s="611"/>
      <c r="V92" s="611"/>
      <c r="W92" s="611"/>
      <c r="X92" s="611"/>
      <c r="Y92" s="611"/>
    </row>
    <row r="93" spans="1:25" ht="15.75" customHeight="1">
      <c r="A93" s="1021"/>
      <c r="B93" s="200"/>
      <c r="C93" s="537" t="s">
        <v>1091</v>
      </c>
      <c r="D93" s="147"/>
      <c r="E93" s="316"/>
      <c r="F93" s="499"/>
      <c r="G93" s="150"/>
      <c r="H93" s="151"/>
      <c r="I93" s="202"/>
      <c r="J93" s="527"/>
      <c r="K93" s="260" t="s">
        <v>1092</v>
      </c>
      <c r="L93" s="595"/>
      <c r="M93" s="611"/>
      <c r="N93" s="611"/>
      <c r="O93" s="611"/>
      <c r="P93" s="611"/>
      <c r="Q93" s="611"/>
      <c r="R93" s="611"/>
      <c r="S93" s="611"/>
      <c r="T93" s="611"/>
      <c r="U93" s="611"/>
      <c r="V93" s="611"/>
      <c r="W93" s="611"/>
      <c r="X93" s="611"/>
      <c r="Y93" s="611"/>
    </row>
    <row r="94" spans="1:25" ht="15.75" customHeight="1">
      <c r="A94" s="1020">
        <v>59</v>
      </c>
      <c r="B94" s="172" t="s">
        <v>1087</v>
      </c>
      <c r="C94" s="173" t="s">
        <v>1088</v>
      </c>
      <c r="D94" s="314" t="s">
        <v>1093</v>
      </c>
      <c r="E94" s="283"/>
      <c r="F94" s="490">
        <v>33092</v>
      </c>
      <c r="G94" s="175" t="s">
        <v>1094</v>
      </c>
      <c r="H94" s="176" t="s">
        <v>139</v>
      </c>
      <c r="I94" s="226">
        <v>35</v>
      </c>
      <c r="J94" s="620"/>
      <c r="K94" s="259">
        <f>J94/256</f>
        <v>0</v>
      </c>
      <c r="L94" s="179">
        <f>(I94/16)*J94</f>
        <v>0</v>
      </c>
      <c r="M94" s="611"/>
      <c r="N94" s="611"/>
      <c r="O94" s="611"/>
      <c r="P94" s="611"/>
      <c r="Q94" s="611"/>
      <c r="R94" s="611"/>
      <c r="S94" s="611"/>
      <c r="T94" s="611"/>
      <c r="U94" s="611"/>
      <c r="V94" s="611"/>
      <c r="W94" s="611"/>
      <c r="X94" s="611"/>
      <c r="Y94" s="611"/>
    </row>
    <row r="95" spans="1:25" ht="15.75" customHeight="1">
      <c r="A95" s="1021"/>
      <c r="B95" s="200"/>
      <c r="C95" s="537" t="s">
        <v>1095</v>
      </c>
      <c r="D95" s="147"/>
      <c r="E95" s="316"/>
      <c r="F95" s="499"/>
      <c r="G95" s="150"/>
      <c r="H95" s="151"/>
      <c r="I95" s="202"/>
      <c r="J95" s="667"/>
      <c r="K95" s="260" t="s">
        <v>294</v>
      </c>
      <c r="L95" s="595"/>
      <c r="M95" s="611"/>
      <c r="N95" s="611"/>
      <c r="O95" s="611"/>
      <c r="P95" s="611"/>
      <c r="Q95" s="611"/>
      <c r="R95" s="611"/>
      <c r="S95" s="611"/>
      <c r="T95" s="611"/>
      <c r="U95" s="611"/>
      <c r="V95" s="611"/>
      <c r="W95" s="611"/>
      <c r="X95" s="611"/>
      <c r="Y95" s="611"/>
    </row>
    <row r="96" spans="1:25" ht="15.75" customHeight="1">
      <c r="A96" s="1020">
        <v>60</v>
      </c>
      <c r="B96" s="205" t="s">
        <v>1096</v>
      </c>
      <c r="C96" s="206" t="s">
        <v>1097</v>
      </c>
      <c r="D96" s="314" t="s">
        <v>1098</v>
      </c>
      <c r="E96" s="329"/>
      <c r="F96" s="486">
        <v>33062</v>
      </c>
      <c r="G96" s="210" t="s">
        <v>1099</v>
      </c>
      <c r="H96" s="211" t="s">
        <v>139</v>
      </c>
      <c r="I96" s="215">
        <v>40</v>
      </c>
      <c r="J96" s="687"/>
      <c r="K96" s="261">
        <f t="shared" ref="K96:K97" si="25">J96/104</f>
        <v>0</v>
      </c>
      <c r="L96" s="256">
        <f t="shared" ref="L96:L97" si="26">I96*J96</f>
        <v>0</v>
      </c>
      <c r="M96" s="611"/>
      <c r="N96" s="611"/>
      <c r="O96" s="611"/>
      <c r="P96" s="611"/>
      <c r="Q96" s="611"/>
      <c r="R96" s="611"/>
      <c r="S96" s="611"/>
      <c r="T96" s="611"/>
      <c r="U96" s="611"/>
      <c r="V96" s="611"/>
      <c r="W96" s="611"/>
      <c r="X96" s="611"/>
      <c r="Y96" s="611"/>
    </row>
    <row r="97" spans="1:25" ht="15.75" customHeight="1">
      <c r="A97" s="1020">
        <v>61</v>
      </c>
      <c r="B97" s="205"/>
      <c r="C97" s="618" t="s">
        <v>1100</v>
      </c>
      <c r="D97" s="314" t="s">
        <v>1098</v>
      </c>
      <c r="E97" s="329"/>
      <c r="F97" s="486">
        <v>33097</v>
      </c>
      <c r="G97" s="210" t="s">
        <v>1101</v>
      </c>
      <c r="H97" s="211"/>
      <c r="I97" s="212">
        <v>6</v>
      </c>
      <c r="J97" s="620"/>
      <c r="K97" s="261">
        <f t="shared" si="25"/>
        <v>0</v>
      </c>
      <c r="L97" s="256">
        <f t="shared" si="26"/>
        <v>0</v>
      </c>
      <c r="M97" s="611"/>
      <c r="N97" s="611"/>
      <c r="O97" s="611"/>
      <c r="P97" s="611"/>
      <c r="Q97" s="611"/>
      <c r="R97" s="611"/>
      <c r="S97" s="611"/>
      <c r="T97" s="611"/>
      <c r="U97" s="611"/>
      <c r="V97" s="611"/>
      <c r="W97" s="611"/>
      <c r="X97" s="611"/>
      <c r="Y97" s="611"/>
    </row>
    <row r="98" spans="1:25" ht="15.75" customHeight="1">
      <c r="A98" s="1021"/>
      <c r="B98" s="205"/>
      <c r="C98" s="618"/>
      <c r="D98" s="207"/>
      <c r="E98" s="329"/>
      <c r="F98" s="486"/>
      <c r="G98" s="210" t="s">
        <v>178</v>
      </c>
      <c r="H98" s="211"/>
      <c r="I98" s="212"/>
      <c r="J98" s="620"/>
      <c r="K98" s="261"/>
      <c r="L98" s="258"/>
      <c r="M98" s="611"/>
      <c r="N98" s="611"/>
      <c r="O98" s="611"/>
      <c r="P98" s="611"/>
      <c r="Q98" s="611"/>
      <c r="R98" s="611"/>
      <c r="S98" s="611"/>
      <c r="T98" s="611"/>
      <c r="U98" s="611"/>
      <c r="V98" s="611"/>
      <c r="W98" s="611"/>
      <c r="X98" s="611"/>
      <c r="Y98" s="611"/>
    </row>
    <row r="99" spans="1:25" ht="15.75" customHeight="1">
      <c r="A99" s="1020">
        <v>62</v>
      </c>
      <c r="B99" s="172" t="s">
        <v>1102</v>
      </c>
      <c r="C99" s="173" t="s">
        <v>1103</v>
      </c>
      <c r="D99" s="322" t="s">
        <v>1104</v>
      </c>
      <c r="E99" s="283"/>
      <c r="F99" s="490">
        <v>32792</v>
      </c>
      <c r="G99" s="661" t="s">
        <v>1105</v>
      </c>
      <c r="H99" s="662" t="s">
        <v>139</v>
      </c>
      <c r="I99" s="177">
        <v>37</v>
      </c>
      <c r="J99" s="522"/>
      <c r="K99" s="259">
        <f>J99/72</f>
        <v>0</v>
      </c>
      <c r="L99" s="229">
        <f>I99*J99</f>
        <v>0</v>
      </c>
      <c r="M99" s="611"/>
      <c r="N99" s="611"/>
      <c r="O99" s="611"/>
      <c r="P99" s="611"/>
      <c r="Q99" s="611"/>
      <c r="R99" s="611"/>
      <c r="S99" s="611"/>
      <c r="T99" s="611"/>
      <c r="U99" s="611"/>
      <c r="V99" s="611"/>
      <c r="W99" s="611"/>
      <c r="X99" s="611"/>
      <c r="Y99" s="611"/>
    </row>
    <row r="100" spans="1:25" ht="15.75" customHeight="1">
      <c r="A100" s="1021"/>
      <c r="B100" s="200"/>
      <c r="C100" s="618"/>
      <c r="D100" s="147"/>
      <c r="E100" s="329"/>
      <c r="F100" s="486"/>
      <c r="G100" s="669"/>
      <c r="H100" s="670"/>
      <c r="I100" s="212"/>
      <c r="J100" s="604"/>
      <c r="K100" s="261"/>
      <c r="L100" s="258" t="s">
        <v>1007</v>
      </c>
      <c r="M100" s="611"/>
      <c r="N100" s="611"/>
      <c r="O100" s="611"/>
      <c r="P100" s="611"/>
      <c r="Q100" s="611"/>
      <c r="R100" s="611"/>
      <c r="S100" s="611"/>
      <c r="T100" s="611"/>
      <c r="U100" s="611"/>
      <c r="V100" s="611"/>
      <c r="W100" s="611"/>
      <c r="X100" s="611"/>
      <c r="Y100" s="611"/>
    </row>
    <row r="101" spans="1:25" ht="15.75" customHeight="1">
      <c r="A101" s="1020">
        <v>63</v>
      </c>
      <c r="B101" s="450" t="s">
        <v>1106</v>
      </c>
      <c r="C101" s="173" t="s">
        <v>1107</v>
      </c>
      <c r="D101" s="381" t="s">
        <v>1108</v>
      </c>
      <c r="E101" s="283"/>
      <c r="F101" s="490">
        <v>33051</v>
      </c>
      <c r="G101" s="175" t="s">
        <v>1109</v>
      </c>
      <c r="H101" s="353" t="s">
        <v>139</v>
      </c>
      <c r="I101" s="226">
        <v>4</v>
      </c>
      <c r="J101" s="522"/>
      <c r="K101" s="259">
        <f t="shared" ref="K101:K104" si="27">J101/104</f>
        <v>0</v>
      </c>
      <c r="L101" s="179">
        <f t="shared" ref="L101:L105" si="28">J101*I101</f>
        <v>0</v>
      </c>
      <c r="M101" s="696"/>
      <c r="N101" s="696"/>
      <c r="O101" s="696"/>
      <c r="P101" s="696"/>
      <c r="Q101" s="696"/>
      <c r="R101" s="696"/>
      <c r="S101" s="696"/>
      <c r="T101" s="696"/>
      <c r="U101" s="696"/>
      <c r="V101" s="696"/>
      <c r="W101" s="696"/>
      <c r="X101" s="696"/>
      <c r="Y101" s="696"/>
    </row>
    <row r="102" spans="1:25" ht="15.75" customHeight="1">
      <c r="A102" s="1020">
        <v>64</v>
      </c>
      <c r="B102" s="697"/>
      <c r="C102" s="206" t="s">
        <v>1110</v>
      </c>
      <c r="D102" s="462" t="s">
        <v>1108</v>
      </c>
      <c r="E102" s="329"/>
      <c r="F102" s="486">
        <v>33033</v>
      </c>
      <c r="G102" s="210" t="s">
        <v>1111</v>
      </c>
      <c r="H102" s="367" t="s">
        <v>139</v>
      </c>
      <c r="I102" s="212">
        <v>3</v>
      </c>
      <c r="J102" s="604"/>
      <c r="K102" s="261">
        <f t="shared" si="27"/>
        <v>0</v>
      </c>
      <c r="L102" s="214">
        <f t="shared" si="28"/>
        <v>0</v>
      </c>
      <c r="M102" s="696"/>
      <c r="N102" s="696"/>
      <c r="O102" s="696"/>
      <c r="P102" s="696"/>
      <c r="Q102" s="696"/>
      <c r="R102" s="696"/>
      <c r="S102" s="696"/>
      <c r="T102" s="696"/>
      <c r="U102" s="696"/>
      <c r="V102" s="696"/>
      <c r="W102" s="696"/>
      <c r="X102" s="696"/>
      <c r="Y102" s="696"/>
    </row>
    <row r="103" spans="1:25" ht="15.75" customHeight="1">
      <c r="A103" s="1020">
        <v>65</v>
      </c>
      <c r="B103" s="697"/>
      <c r="C103" s="206" t="s">
        <v>1112</v>
      </c>
      <c r="D103" s="462" t="s">
        <v>1089</v>
      </c>
      <c r="E103" s="329"/>
      <c r="F103" s="486">
        <v>33058</v>
      </c>
      <c r="G103" s="210" t="s">
        <v>1113</v>
      </c>
      <c r="H103" s="367" t="s">
        <v>139</v>
      </c>
      <c r="I103" s="212">
        <v>1</v>
      </c>
      <c r="J103" s="604"/>
      <c r="K103" s="261">
        <f t="shared" si="27"/>
        <v>0</v>
      </c>
      <c r="L103" s="214">
        <f t="shared" si="28"/>
        <v>0</v>
      </c>
      <c r="M103" s="696"/>
      <c r="N103" s="696"/>
      <c r="O103" s="696"/>
      <c r="P103" s="696"/>
      <c r="Q103" s="696"/>
      <c r="R103" s="696"/>
      <c r="S103" s="696"/>
      <c r="T103" s="696"/>
      <c r="U103" s="696"/>
      <c r="V103" s="696"/>
      <c r="W103" s="696"/>
      <c r="X103" s="696"/>
      <c r="Y103" s="696"/>
    </row>
    <row r="104" spans="1:25" ht="15.75" customHeight="1">
      <c r="A104" s="1020">
        <v>66</v>
      </c>
      <c r="B104" s="697"/>
      <c r="C104" s="206" t="s">
        <v>1114</v>
      </c>
      <c r="D104" s="462" t="s">
        <v>1115</v>
      </c>
      <c r="E104" s="329"/>
      <c r="F104" s="698">
        <v>33160</v>
      </c>
      <c r="G104" s="210" t="s">
        <v>1116</v>
      </c>
      <c r="H104" s="367" t="s">
        <v>139</v>
      </c>
      <c r="I104" s="212">
        <v>6</v>
      </c>
      <c r="J104" s="604"/>
      <c r="K104" s="261">
        <f t="shared" si="27"/>
        <v>0</v>
      </c>
      <c r="L104" s="214">
        <f t="shared" si="28"/>
        <v>0</v>
      </c>
      <c r="M104" s="696"/>
      <c r="N104" s="696"/>
      <c r="O104" s="696"/>
      <c r="P104" s="696"/>
      <c r="Q104" s="696"/>
      <c r="R104" s="696"/>
      <c r="S104" s="696"/>
      <c r="T104" s="696"/>
      <c r="U104" s="696"/>
      <c r="V104" s="696"/>
      <c r="W104" s="696"/>
      <c r="X104" s="696"/>
      <c r="Y104" s="696"/>
    </row>
    <row r="105" spans="1:25" ht="15.75" customHeight="1">
      <c r="A105" s="1020">
        <v>67</v>
      </c>
      <c r="B105" s="514"/>
      <c r="C105" s="146" t="s">
        <v>1117</v>
      </c>
      <c r="D105" s="475" t="s">
        <v>1118</v>
      </c>
      <c r="E105" s="316"/>
      <c r="F105" s="499">
        <v>33143</v>
      </c>
      <c r="G105" s="150" t="s">
        <v>1119</v>
      </c>
      <c r="H105" s="311" t="s">
        <v>139</v>
      </c>
      <c r="I105" s="202">
        <v>3</v>
      </c>
      <c r="J105" s="527"/>
      <c r="K105" s="260">
        <f t="shared" ref="K105:K108" si="29">J105/72</f>
        <v>0</v>
      </c>
      <c r="L105" s="204">
        <f t="shared" si="28"/>
        <v>0</v>
      </c>
      <c r="M105" s="696"/>
      <c r="N105" s="696"/>
      <c r="O105" s="696"/>
      <c r="P105" s="696"/>
      <c r="Q105" s="696"/>
      <c r="R105" s="696"/>
      <c r="S105" s="696"/>
      <c r="T105" s="696"/>
      <c r="U105" s="696"/>
      <c r="V105" s="696"/>
      <c r="W105" s="696"/>
      <c r="X105" s="696"/>
      <c r="Y105" s="696"/>
    </row>
    <row r="106" spans="1:25" ht="15.75" customHeight="1">
      <c r="A106" s="1020">
        <v>68</v>
      </c>
      <c r="B106" s="697" t="s">
        <v>1120</v>
      </c>
      <c r="C106" s="206" t="s">
        <v>1121</v>
      </c>
      <c r="D106" s="462" t="s">
        <v>1122</v>
      </c>
      <c r="E106" s="329"/>
      <c r="F106" s="486">
        <v>33130</v>
      </c>
      <c r="G106" s="625" t="s">
        <v>1123</v>
      </c>
      <c r="H106" s="367" t="s">
        <v>139</v>
      </c>
      <c r="I106" s="215">
        <v>25</v>
      </c>
      <c r="J106" s="620"/>
      <c r="K106" s="261">
        <f t="shared" si="29"/>
        <v>0</v>
      </c>
      <c r="L106" s="214">
        <f t="shared" ref="L106:L109" si="30">I106*J106</f>
        <v>0</v>
      </c>
      <c r="M106" s="696"/>
      <c r="N106" s="696"/>
      <c r="O106" s="696"/>
      <c r="P106" s="696"/>
      <c r="Q106" s="696"/>
      <c r="R106" s="696"/>
      <c r="S106" s="696"/>
      <c r="T106" s="696"/>
      <c r="U106" s="696"/>
      <c r="V106" s="696"/>
      <c r="W106" s="696"/>
      <c r="X106" s="696"/>
      <c r="Y106" s="696"/>
    </row>
    <row r="107" spans="1:25" ht="15.75" customHeight="1">
      <c r="A107" s="1020">
        <v>69</v>
      </c>
      <c r="B107" s="697"/>
      <c r="C107" s="206" t="s">
        <v>1124</v>
      </c>
      <c r="D107" s="462" t="s">
        <v>1122</v>
      </c>
      <c r="E107" s="329"/>
      <c r="F107" s="486">
        <v>33121</v>
      </c>
      <c r="G107" s="625" t="s">
        <v>1125</v>
      </c>
      <c r="H107" s="367" t="s">
        <v>139</v>
      </c>
      <c r="I107" s="212">
        <v>10</v>
      </c>
      <c r="J107" s="620"/>
      <c r="K107" s="261">
        <f t="shared" si="29"/>
        <v>0</v>
      </c>
      <c r="L107" s="214">
        <f t="shared" si="30"/>
        <v>0</v>
      </c>
      <c r="M107" s="696"/>
      <c r="N107" s="696"/>
      <c r="O107" s="696"/>
      <c r="P107" s="696"/>
      <c r="Q107" s="696"/>
      <c r="R107" s="696"/>
      <c r="S107" s="696"/>
      <c r="T107" s="696"/>
      <c r="U107" s="696"/>
      <c r="V107" s="696"/>
      <c r="W107" s="696"/>
      <c r="X107" s="696"/>
      <c r="Y107" s="696"/>
    </row>
    <row r="108" spans="1:25" ht="15.75" customHeight="1">
      <c r="A108" s="1020">
        <v>70</v>
      </c>
      <c r="B108" s="697"/>
      <c r="C108" s="206" t="s">
        <v>1126</v>
      </c>
      <c r="D108" s="462" t="s">
        <v>1122</v>
      </c>
      <c r="E108" s="329"/>
      <c r="F108" s="486">
        <v>33165</v>
      </c>
      <c r="G108" s="625" t="s">
        <v>1127</v>
      </c>
      <c r="H108" s="367" t="s">
        <v>139</v>
      </c>
      <c r="I108" s="212">
        <v>10</v>
      </c>
      <c r="J108" s="620"/>
      <c r="K108" s="261">
        <f t="shared" si="29"/>
        <v>0</v>
      </c>
      <c r="L108" s="214">
        <f t="shared" si="30"/>
        <v>0</v>
      </c>
      <c r="M108" s="696"/>
      <c r="N108" s="696"/>
      <c r="O108" s="696"/>
      <c r="P108" s="696"/>
      <c r="Q108" s="696"/>
      <c r="R108" s="696"/>
      <c r="S108" s="696"/>
      <c r="T108" s="696"/>
      <c r="U108" s="696"/>
      <c r="V108" s="696"/>
      <c r="W108" s="696"/>
      <c r="X108" s="696"/>
      <c r="Y108" s="696"/>
    </row>
    <row r="109" spans="1:25" ht="15.75" customHeight="1">
      <c r="A109" s="1020">
        <v>71</v>
      </c>
      <c r="B109" s="697"/>
      <c r="C109" s="206" t="s">
        <v>1128</v>
      </c>
      <c r="D109" s="462" t="s">
        <v>1129</v>
      </c>
      <c r="E109" s="329"/>
      <c r="F109" s="486">
        <v>33068</v>
      </c>
      <c r="G109" s="625" t="s">
        <v>1130</v>
      </c>
      <c r="H109" s="367" t="s">
        <v>139</v>
      </c>
      <c r="I109" s="212">
        <v>10</v>
      </c>
      <c r="J109" s="620"/>
      <c r="K109" s="261">
        <f>J109/104</f>
        <v>0</v>
      </c>
      <c r="L109" s="214">
        <f t="shared" si="30"/>
        <v>0</v>
      </c>
      <c r="M109" s="696"/>
      <c r="N109" s="696"/>
      <c r="O109" s="696"/>
      <c r="P109" s="696"/>
      <c r="Q109" s="696"/>
      <c r="R109" s="696"/>
      <c r="S109" s="696"/>
      <c r="T109" s="696"/>
      <c r="U109" s="696"/>
      <c r="V109" s="696"/>
      <c r="W109" s="696"/>
      <c r="X109" s="696"/>
      <c r="Y109" s="696"/>
    </row>
    <row r="110" spans="1:25" ht="15.75" customHeight="1">
      <c r="A110" s="1020"/>
      <c r="B110" s="697"/>
      <c r="C110" s="206"/>
      <c r="D110" s="600"/>
      <c r="E110" s="329"/>
      <c r="F110" s="486"/>
      <c r="G110" s="625" t="s">
        <v>178</v>
      </c>
      <c r="H110" s="367"/>
      <c r="I110" s="212"/>
      <c r="J110" s="620"/>
      <c r="K110" s="261"/>
      <c r="L110" s="214"/>
      <c r="M110" s="696"/>
      <c r="N110" s="696"/>
      <c r="O110" s="696"/>
      <c r="P110" s="696"/>
      <c r="Q110" s="696"/>
      <c r="R110" s="696"/>
      <c r="S110" s="696"/>
      <c r="T110" s="696"/>
      <c r="U110" s="696"/>
      <c r="V110" s="696"/>
      <c r="W110" s="696"/>
      <c r="X110" s="696"/>
      <c r="Y110" s="696"/>
    </row>
    <row r="111" spans="1:25" ht="15.75" customHeight="1">
      <c r="A111" s="1020">
        <v>72</v>
      </c>
      <c r="B111" s="172" t="s">
        <v>1131</v>
      </c>
      <c r="C111" s="699" t="s">
        <v>1132</v>
      </c>
      <c r="D111" s="700" t="s">
        <v>1133</v>
      </c>
      <c r="E111" s="283"/>
      <c r="F111" s="490">
        <v>5617</v>
      </c>
      <c r="G111" s="661" t="s">
        <v>1134</v>
      </c>
      <c r="H111" s="662" t="s">
        <v>139</v>
      </c>
      <c r="I111" s="177">
        <v>17</v>
      </c>
      <c r="J111" s="522"/>
      <c r="K111" s="259">
        <f>J111/192</f>
        <v>0</v>
      </c>
      <c r="L111" s="179">
        <f>I111*J111</f>
        <v>0</v>
      </c>
      <c r="M111" s="611"/>
      <c r="N111" s="611"/>
      <c r="O111" s="611"/>
      <c r="P111" s="611"/>
      <c r="Q111" s="611"/>
      <c r="R111" s="611"/>
      <c r="S111" s="611"/>
      <c r="T111" s="611"/>
      <c r="U111" s="611"/>
      <c r="V111" s="611"/>
      <c r="W111" s="611"/>
      <c r="X111" s="611"/>
      <c r="Y111" s="611"/>
    </row>
    <row r="112" spans="1:25" ht="15.75" customHeight="1">
      <c r="A112" s="1021"/>
      <c r="B112" s="200"/>
      <c r="C112" s="701" t="s">
        <v>1135</v>
      </c>
      <c r="D112" s="147"/>
      <c r="E112" s="316"/>
      <c r="F112" s="499"/>
      <c r="G112" s="664"/>
      <c r="H112" s="665"/>
      <c r="I112" s="202"/>
      <c r="J112" s="527"/>
      <c r="K112" s="260"/>
      <c r="L112" s="204"/>
      <c r="M112" s="611"/>
      <c r="N112" s="611"/>
      <c r="O112" s="611"/>
      <c r="P112" s="611"/>
      <c r="Q112" s="611"/>
      <c r="R112" s="611"/>
      <c r="S112" s="611"/>
      <c r="T112" s="611"/>
      <c r="U112" s="611"/>
      <c r="V112" s="611"/>
      <c r="W112" s="611"/>
      <c r="X112" s="611"/>
      <c r="Y112" s="611"/>
    </row>
    <row r="113" spans="1:25" ht="15.75" customHeight="1">
      <c r="A113" s="1020">
        <v>73</v>
      </c>
      <c r="B113" s="172" t="s">
        <v>1136</v>
      </c>
      <c r="C113" s="489" t="s">
        <v>1137</v>
      </c>
      <c r="D113" s="314" t="s">
        <v>1138</v>
      </c>
      <c r="E113" s="283"/>
      <c r="F113" s="490">
        <v>19098</v>
      </c>
      <c r="G113" s="428" t="s">
        <v>1139</v>
      </c>
      <c r="H113" s="353" t="s">
        <v>139</v>
      </c>
      <c r="I113" s="177">
        <v>20</v>
      </c>
      <c r="J113" s="620"/>
      <c r="K113" s="259">
        <f>J113/200</f>
        <v>0</v>
      </c>
      <c r="L113" s="179">
        <f>I113*J113</f>
        <v>0</v>
      </c>
      <c r="M113" s="611"/>
      <c r="N113" s="611"/>
      <c r="O113" s="611"/>
      <c r="P113" s="611"/>
      <c r="Q113" s="611"/>
      <c r="R113" s="611"/>
      <c r="S113" s="611"/>
      <c r="T113" s="611"/>
      <c r="U113" s="611"/>
      <c r="V113" s="611"/>
      <c r="W113" s="611"/>
      <c r="X113" s="611"/>
      <c r="Y113" s="611"/>
    </row>
    <row r="114" spans="1:25" ht="15.75" customHeight="1">
      <c r="A114" s="1021"/>
      <c r="B114" s="200"/>
      <c r="C114" s="307" t="s">
        <v>1140</v>
      </c>
      <c r="D114" s="147"/>
      <c r="E114" s="316"/>
      <c r="F114" s="499"/>
      <c r="G114" s="702" t="s">
        <v>178</v>
      </c>
      <c r="H114" s="311"/>
      <c r="I114" s="202"/>
      <c r="J114" s="620"/>
      <c r="K114" s="260"/>
      <c r="L114" s="204"/>
      <c r="M114" s="611"/>
      <c r="N114" s="611"/>
      <c r="O114" s="611"/>
      <c r="P114" s="611"/>
      <c r="Q114" s="611"/>
      <c r="R114" s="611"/>
      <c r="S114" s="611"/>
      <c r="T114" s="611"/>
      <c r="U114" s="611"/>
      <c r="V114" s="611"/>
      <c r="W114" s="611"/>
      <c r="X114" s="611"/>
      <c r="Y114" s="611"/>
    </row>
    <row r="115" spans="1:25" ht="15.75" customHeight="1">
      <c r="A115" s="1020">
        <v>74</v>
      </c>
      <c r="B115" s="205" t="s">
        <v>1141</v>
      </c>
      <c r="C115" s="703" t="s">
        <v>1142</v>
      </c>
      <c r="D115" s="314" t="s">
        <v>1143</v>
      </c>
      <c r="E115" s="329"/>
      <c r="F115" s="486">
        <v>9359</v>
      </c>
      <c r="G115" s="669" t="s">
        <v>1144</v>
      </c>
      <c r="H115" s="670" t="s">
        <v>139</v>
      </c>
      <c r="I115" s="215">
        <v>15</v>
      </c>
      <c r="J115" s="522"/>
      <c r="K115" s="261">
        <f>J115/140</f>
        <v>0</v>
      </c>
      <c r="L115" s="214">
        <f>I115*J115</f>
        <v>0</v>
      </c>
      <c r="M115" s="611"/>
      <c r="N115" s="611"/>
      <c r="O115" s="611"/>
      <c r="P115" s="611"/>
      <c r="Q115" s="611"/>
      <c r="R115" s="611"/>
      <c r="S115" s="611"/>
      <c r="T115" s="611"/>
      <c r="U115" s="611"/>
      <c r="V115" s="611"/>
      <c r="W115" s="611"/>
      <c r="X115" s="611"/>
      <c r="Y115" s="611"/>
    </row>
    <row r="116" spans="1:25" ht="15.75" customHeight="1">
      <c r="A116" s="1021"/>
      <c r="B116" s="205"/>
      <c r="C116" s="703" t="s">
        <v>1145</v>
      </c>
      <c r="D116" s="147"/>
      <c r="E116" s="329"/>
      <c r="F116" s="486"/>
      <c r="G116" s="669" t="s">
        <v>178</v>
      </c>
      <c r="H116" s="670"/>
      <c r="I116" s="212"/>
      <c r="J116" s="527"/>
      <c r="K116" s="261"/>
      <c r="L116" s="214"/>
      <c r="M116" s="611"/>
      <c r="N116" s="611"/>
      <c r="O116" s="611"/>
      <c r="P116" s="611"/>
      <c r="Q116" s="611"/>
      <c r="R116" s="611"/>
      <c r="S116" s="611"/>
      <c r="T116" s="611"/>
      <c r="U116" s="611"/>
      <c r="V116" s="611"/>
      <c r="W116" s="611"/>
      <c r="X116" s="611"/>
      <c r="Y116" s="611"/>
    </row>
    <row r="117" spans="1:25" ht="15.75" customHeight="1">
      <c r="A117" s="1020">
        <v>75</v>
      </c>
      <c r="B117" s="172" t="s">
        <v>1146</v>
      </c>
      <c r="C117" s="704" t="s">
        <v>1147</v>
      </c>
      <c r="D117" s="381" t="s">
        <v>1148</v>
      </c>
      <c r="E117" s="446"/>
      <c r="F117" s="490">
        <v>2406</v>
      </c>
      <c r="G117" s="705" t="s">
        <v>1149</v>
      </c>
      <c r="H117" s="662" t="s">
        <v>139</v>
      </c>
      <c r="I117" s="177">
        <v>30</v>
      </c>
      <c r="J117" s="620"/>
      <c r="K117" s="259">
        <f>J117/144</f>
        <v>0</v>
      </c>
      <c r="L117" s="179">
        <f>I117*J117</f>
        <v>0</v>
      </c>
      <c r="M117" s="611"/>
      <c r="N117" s="611"/>
      <c r="O117" s="611"/>
      <c r="P117" s="611"/>
      <c r="Q117" s="611"/>
      <c r="R117" s="611"/>
      <c r="S117" s="611"/>
      <c r="T117" s="611"/>
      <c r="U117" s="611"/>
      <c r="V117" s="611"/>
      <c r="W117" s="611"/>
      <c r="X117" s="611"/>
      <c r="Y117" s="611"/>
    </row>
    <row r="118" spans="1:25" ht="15.75" customHeight="1">
      <c r="A118" s="1021"/>
      <c r="B118" s="200"/>
      <c r="C118" s="701" t="s">
        <v>1150</v>
      </c>
      <c r="D118" s="543"/>
      <c r="E118" s="415"/>
      <c r="F118" s="706"/>
      <c r="G118" s="707"/>
      <c r="H118" s="665"/>
      <c r="I118" s="202"/>
      <c r="J118" s="620"/>
      <c r="K118" s="260"/>
      <c r="L118" s="204"/>
      <c r="M118" s="611"/>
      <c r="N118" s="611"/>
      <c r="O118" s="611"/>
      <c r="P118" s="611"/>
      <c r="Q118" s="611"/>
      <c r="R118" s="611"/>
      <c r="S118" s="611"/>
      <c r="T118" s="611"/>
      <c r="U118" s="611"/>
      <c r="V118" s="611"/>
      <c r="W118" s="611"/>
      <c r="X118" s="611"/>
      <c r="Y118" s="611"/>
    </row>
    <row r="119" spans="1:25" ht="15.75" customHeight="1">
      <c r="A119" s="1020">
        <v>76</v>
      </c>
      <c r="B119" s="172" t="s">
        <v>1151</v>
      </c>
      <c r="C119" s="708" t="s">
        <v>1152</v>
      </c>
      <c r="D119" s="314" t="s">
        <v>1153</v>
      </c>
      <c r="E119" s="283"/>
      <c r="F119" s="490">
        <v>61914</v>
      </c>
      <c r="G119" s="661" t="s">
        <v>1154</v>
      </c>
      <c r="H119" s="662" t="s">
        <v>139</v>
      </c>
      <c r="I119" s="226">
        <v>6</v>
      </c>
      <c r="J119" s="522"/>
      <c r="K119" s="259">
        <f>J119/96</f>
        <v>0</v>
      </c>
      <c r="L119" s="179">
        <f>I119*J119</f>
        <v>0</v>
      </c>
      <c r="M119" s="611"/>
      <c r="N119" s="611"/>
      <c r="O119" s="611"/>
      <c r="P119" s="611"/>
      <c r="Q119" s="611"/>
      <c r="R119" s="611"/>
      <c r="S119" s="611"/>
      <c r="T119" s="611"/>
      <c r="U119" s="611"/>
      <c r="V119" s="611"/>
      <c r="W119" s="611"/>
      <c r="X119" s="611"/>
      <c r="Y119" s="611"/>
    </row>
    <row r="120" spans="1:25" ht="15.75" customHeight="1">
      <c r="A120" s="1021"/>
      <c r="B120" s="200"/>
      <c r="C120" s="701" t="s">
        <v>1155</v>
      </c>
      <c r="D120" s="147"/>
      <c r="E120" s="316"/>
      <c r="F120" s="499"/>
      <c r="G120" s="664" t="s">
        <v>178</v>
      </c>
      <c r="H120" s="665"/>
      <c r="I120" s="202"/>
      <c r="J120" s="527"/>
      <c r="K120" s="260"/>
      <c r="L120" s="204"/>
      <c r="M120" s="611"/>
      <c r="N120" s="611"/>
      <c r="O120" s="611"/>
      <c r="P120" s="611"/>
      <c r="Q120" s="611"/>
      <c r="R120" s="611"/>
      <c r="S120" s="611"/>
      <c r="T120" s="611"/>
      <c r="U120" s="611"/>
      <c r="V120" s="611"/>
      <c r="W120" s="611"/>
      <c r="X120" s="611"/>
      <c r="Y120" s="611"/>
    </row>
    <row r="121" spans="1:25" ht="15.75" customHeight="1">
      <c r="A121" s="1020">
        <v>77</v>
      </c>
      <c r="B121" s="172" t="s">
        <v>1156</v>
      </c>
      <c r="C121" s="708" t="s">
        <v>1157</v>
      </c>
      <c r="D121" s="381" t="s">
        <v>164</v>
      </c>
      <c r="E121" s="283"/>
      <c r="F121" s="490">
        <v>4839</v>
      </c>
      <c r="G121" s="709" t="s">
        <v>1158</v>
      </c>
      <c r="H121" s="662" t="s">
        <v>139</v>
      </c>
      <c r="I121" s="226">
        <v>4</v>
      </c>
      <c r="J121" s="710"/>
      <c r="K121" s="259">
        <f>J121/38</f>
        <v>0</v>
      </c>
      <c r="L121" s="179">
        <f>I121*J121</f>
        <v>0</v>
      </c>
      <c r="M121" s="611"/>
      <c r="N121" s="611"/>
      <c r="O121" s="611"/>
      <c r="P121" s="611"/>
      <c r="Q121" s="611"/>
      <c r="R121" s="611"/>
      <c r="S121" s="611"/>
      <c r="T121" s="611"/>
      <c r="U121" s="611"/>
      <c r="V121" s="611"/>
      <c r="W121" s="611"/>
      <c r="X121" s="611"/>
      <c r="Y121" s="611"/>
    </row>
    <row r="122" spans="1:25" ht="15.75" customHeight="1">
      <c r="A122" s="1021"/>
      <c r="B122" s="200"/>
      <c r="C122" s="711" t="s">
        <v>1159</v>
      </c>
      <c r="D122" s="475"/>
      <c r="E122" s="316"/>
      <c r="F122" s="499"/>
      <c r="G122" s="664"/>
      <c r="H122" s="665"/>
      <c r="I122" s="202"/>
      <c r="J122" s="712"/>
      <c r="K122" s="260"/>
      <c r="L122" s="204"/>
      <c r="M122" s="611"/>
      <c r="N122" s="611"/>
      <c r="O122" s="611"/>
      <c r="P122" s="611"/>
      <c r="Q122" s="611"/>
      <c r="R122" s="611"/>
      <c r="S122" s="611"/>
      <c r="T122" s="611"/>
      <c r="U122" s="611"/>
      <c r="V122" s="611"/>
      <c r="W122" s="611"/>
      <c r="X122" s="611"/>
      <c r="Y122" s="611"/>
    </row>
    <row r="123" spans="1:25" ht="15.75" customHeight="1">
      <c r="A123" s="1020">
        <v>78</v>
      </c>
      <c r="B123" s="233" t="s">
        <v>1160</v>
      </c>
      <c r="C123" s="713" t="s">
        <v>1161</v>
      </c>
      <c r="D123" s="339" t="s">
        <v>748</v>
      </c>
      <c r="E123" s="340"/>
      <c r="F123" s="693">
        <v>35120</v>
      </c>
      <c r="G123" s="714" t="s">
        <v>1162</v>
      </c>
      <c r="H123" s="715" t="s">
        <v>139</v>
      </c>
      <c r="I123" s="163">
        <v>9</v>
      </c>
      <c r="J123" s="716"/>
      <c r="K123" s="264">
        <f t="shared" ref="K123:K125" si="31">J123/38</f>
        <v>0</v>
      </c>
      <c r="L123" s="235">
        <f t="shared" ref="L123:L127" si="32">I123*J123</f>
        <v>0</v>
      </c>
      <c r="M123" s="611"/>
      <c r="N123" s="611"/>
      <c r="O123" s="611"/>
      <c r="P123" s="611"/>
      <c r="Q123" s="611"/>
      <c r="R123" s="611"/>
      <c r="S123" s="611"/>
      <c r="T123" s="611"/>
      <c r="U123" s="611"/>
      <c r="V123" s="611"/>
      <c r="W123" s="611"/>
      <c r="X123" s="611"/>
      <c r="Y123" s="611"/>
    </row>
    <row r="124" spans="1:25" ht="15.75" customHeight="1">
      <c r="A124" s="1020">
        <v>79</v>
      </c>
      <c r="B124" s="233" t="s">
        <v>1163</v>
      </c>
      <c r="C124" s="713" t="s">
        <v>1164</v>
      </c>
      <c r="D124" s="339" t="s">
        <v>1165</v>
      </c>
      <c r="E124" s="340"/>
      <c r="F124" s="693">
        <v>35315</v>
      </c>
      <c r="G124" s="714" t="s">
        <v>1166</v>
      </c>
      <c r="H124" s="715" t="s">
        <v>139</v>
      </c>
      <c r="I124" s="163">
        <v>15</v>
      </c>
      <c r="J124" s="717"/>
      <c r="K124" s="264">
        <f t="shared" si="31"/>
        <v>0</v>
      </c>
      <c r="L124" s="235">
        <f t="shared" si="32"/>
        <v>0</v>
      </c>
      <c r="M124" s="611"/>
      <c r="N124" s="611"/>
      <c r="O124" s="611"/>
      <c r="P124" s="611"/>
      <c r="Q124" s="611"/>
      <c r="R124" s="611"/>
      <c r="S124" s="611"/>
      <c r="T124" s="611"/>
      <c r="U124" s="611"/>
      <c r="V124" s="611"/>
      <c r="W124" s="611"/>
      <c r="X124" s="611"/>
      <c r="Y124" s="611"/>
    </row>
    <row r="125" spans="1:25" ht="15.75" customHeight="1">
      <c r="A125" s="1020">
        <v>80</v>
      </c>
      <c r="B125" s="233" t="s">
        <v>1167</v>
      </c>
      <c r="C125" s="713" t="s">
        <v>1168</v>
      </c>
      <c r="D125" s="339" t="s">
        <v>1165</v>
      </c>
      <c r="E125" s="340"/>
      <c r="F125" s="693">
        <v>35118</v>
      </c>
      <c r="G125" s="714" t="s">
        <v>1169</v>
      </c>
      <c r="H125" s="715" t="s">
        <v>139</v>
      </c>
      <c r="I125" s="163">
        <v>20</v>
      </c>
      <c r="J125" s="717"/>
      <c r="K125" s="264">
        <f t="shared" si="31"/>
        <v>0</v>
      </c>
      <c r="L125" s="235">
        <f t="shared" si="32"/>
        <v>0</v>
      </c>
      <c r="M125" s="611"/>
      <c r="N125" s="611"/>
      <c r="O125" s="611"/>
      <c r="P125" s="611"/>
      <c r="Q125" s="611"/>
      <c r="R125" s="611"/>
      <c r="S125" s="611"/>
      <c r="T125" s="611"/>
      <c r="U125" s="611"/>
      <c r="V125" s="611"/>
      <c r="W125" s="611"/>
      <c r="X125" s="611"/>
      <c r="Y125" s="611"/>
    </row>
    <row r="126" spans="1:25" ht="15.75" customHeight="1">
      <c r="A126" s="1020">
        <v>81</v>
      </c>
      <c r="B126" s="233" t="s">
        <v>1170</v>
      </c>
      <c r="C126" s="713" t="s">
        <v>1171</v>
      </c>
      <c r="D126" s="339" t="s">
        <v>1172</v>
      </c>
      <c r="E126" s="340"/>
      <c r="F126" s="693">
        <v>67638</v>
      </c>
      <c r="G126" s="718" t="s">
        <v>1173</v>
      </c>
      <c r="H126" s="715" t="s">
        <v>139</v>
      </c>
      <c r="I126" s="266">
        <v>5</v>
      </c>
      <c r="J126" s="717"/>
      <c r="K126" s="264">
        <f>J126/72</f>
        <v>0</v>
      </c>
      <c r="L126" s="235">
        <f t="shared" si="32"/>
        <v>0</v>
      </c>
      <c r="M126" s="611"/>
      <c r="N126" s="611"/>
      <c r="O126" s="611"/>
      <c r="P126" s="611"/>
      <c r="Q126" s="611"/>
      <c r="R126" s="611"/>
      <c r="S126" s="611"/>
      <c r="T126" s="611"/>
      <c r="U126" s="611"/>
      <c r="V126" s="611"/>
      <c r="W126" s="611"/>
      <c r="X126" s="611"/>
      <c r="Y126" s="611"/>
    </row>
    <row r="127" spans="1:25" ht="15.75" customHeight="1">
      <c r="A127" s="1020">
        <v>82</v>
      </c>
      <c r="B127" s="233" t="s">
        <v>1174</v>
      </c>
      <c r="C127" s="713" t="s">
        <v>1175</v>
      </c>
      <c r="D127" s="158" t="s">
        <v>1176</v>
      </c>
      <c r="E127" s="340"/>
      <c r="F127" s="693">
        <v>34326</v>
      </c>
      <c r="G127" s="718" t="s">
        <v>1177</v>
      </c>
      <c r="H127" s="715" t="s">
        <v>139</v>
      </c>
      <c r="I127" s="163">
        <v>10</v>
      </c>
      <c r="J127" s="719"/>
      <c r="K127" s="264"/>
      <c r="L127" s="235">
        <f t="shared" si="32"/>
        <v>0</v>
      </c>
      <c r="M127" s="611"/>
      <c r="N127" s="611"/>
      <c r="O127" s="611"/>
      <c r="P127" s="611"/>
      <c r="Q127" s="611"/>
      <c r="R127" s="611"/>
      <c r="S127" s="611"/>
      <c r="T127" s="611"/>
      <c r="U127" s="611"/>
      <c r="V127" s="611"/>
      <c r="W127" s="611"/>
      <c r="X127" s="611"/>
      <c r="Y127" s="611"/>
    </row>
    <row r="128" spans="1:25" ht="23.25">
      <c r="A128" s="1024"/>
      <c r="B128" s="1191" t="s">
        <v>1178</v>
      </c>
      <c r="C128" s="1192"/>
      <c r="D128" s="1192"/>
      <c r="E128" s="1192"/>
      <c r="F128" s="1192"/>
      <c r="G128" s="1192"/>
      <c r="H128" s="1192"/>
      <c r="I128" s="1192"/>
      <c r="J128" s="1193">
        <f>SUM(L3:L127)</f>
        <v>0</v>
      </c>
      <c r="K128" s="1192"/>
      <c r="L128" s="1041"/>
    </row>
    <row r="129" spans="1:6" ht="15.75" customHeight="1">
      <c r="A129" s="1024"/>
      <c r="F129" s="720"/>
    </row>
    <row r="130" spans="1:6" ht="15.75" customHeight="1">
      <c r="A130" s="1024"/>
      <c r="F130" s="720"/>
    </row>
    <row r="131" spans="1:6" ht="15.75" customHeight="1">
      <c r="A131" s="1024"/>
      <c r="F131" s="720"/>
    </row>
    <row r="132" spans="1:6" ht="15.75" customHeight="1">
      <c r="A132" s="1024"/>
      <c r="F132" s="720"/>
    </row>
    <row r="133" spans="1:6" ht="15.75" customHeight="1">
      <c r="A133" s="1024"/>
      <c r="F133" s="720"/>
    </row>
    <row r="134" spans="1:6" ht="15.75" customHeight="1">
      <c r="A134" s="1024"/>
      <c r="F134" s="720"/>
    </row>
    <row r="135" spans="1:6" ht="15.75" customHeight="1">
      <c r="A135" s="1024"/>
      <c r="F135" s="720"/>
    </row>
    <row r="136" spans="1:6" ht="15.75" customHeight="1">
      <c r="A136" s="1024"/>
      <c r="F136" s="720"/>
    </row>
    <row r="137" spans="1:6" ht="15.75" customHeight="1">
      <c r="A137" s="1024"/>
      <c r="F137" s="720"/>
    </row>
    <row r="138" spans="1:6" ht="15.75" customHeight="1">
      <c r="A138" s="1024"/>
      <c r="F138" s="720"/>
    </row>
    <row r="139" spans="1:6" ht="15.75" customHeight="1">
      <c r="A139" s="1024"/>
      <c r="F139" s="720"/>
    </row>
    <row r="140" spans="1:6" ht="15.75" customHeight="1">
      <c r="A140" s="1024"/>
      <c r="F140" s="720"/>
    </row>
    <row r="141" spans="1:6" ht="15.75" customHeight="1">
      <c r="A141" s="1024"/>
      <c r="F141" s="720"/>
    </row>
    <row r="142" spans="1:6" ht="15.75" customHeight="1">
      <c r="A142" s="1024"/>
      <c r="F142" s="720"/>
    </row>
    <row r="143" spans="1:6" ht="15.75" customHeight="1">
      <c r="A143" s="1024"/>
      <c r="F143" s="720"/>
    </row>
    <row r="144" spans="1:6" ht="15.75" customHeight="1">
      <c r="A144" s="1024"/>
      <c r="F144" s="720"/>
    </row>
    <row r="145" spans="1:6" ht="15.75" customHeight="1">
      <c r="A145" s="1024"/>
      <c r="F145" s="720"/>
    </row>
    <row r="146" spans="1:6" ht="15.75" customHeight="1">
      <c r="A146" s="1024"/>
      <c r="F146" s="720"/>
    </row>
    <row r="147" spans="1:6" ht="15.75" customHeight="1">
      <c r="A147" s="1024"/>
      <c r="F147" s="720"/>
    </row>
    <row r="148" spans="1:6" ht="15.75" customHeight="1">
      <c r="A148" s="1024"/>
      <c r="F148" s="720"/>
    </row>
    <row r="149" spans="1:6" ht="15.75" customHeight="1">
      <c r="A149" s="1024"/>
      <c r="F149" s="720"/>
    </row>
    <row r="150" spans="1:6" ht="15.75" customHeight="1">
      <c r="A150" s="1024"/>
      <c r="F150" s="720"/>
    </row>
    <row r="151" spans="1:6" ht="15.75" customHeight="1">
      <c r="A151" s="1024"/>
      <c r="F151" s="720"/>
    </row>
    <row r="152" spans="1:6" ht="15.75" customHeight="1">
      <c r="A152" s="1024"/>
      <c r="F152" s="720"/>
    </row>
    <row r="153" spans="1:6" ht="15.75" customHeight="1">
      <c r="A153" s="1024"/>
      <c r="F153" s="720"/>
    </row>
    <row r="154" spans="1:6" ht="15.75" customHeight="1">
      <c r="A154" s="1024"/>
      <c r="F154" s="720"/>
    </row>
    <row r="155" spans="1:6" ht="15.75" customHeight="1">
      <c r="A155" s="1024"/>
      <c r="F155" s="720"/>
    </row>
    <row r="156" spans="1:6" ht="15.75" customHeight="1">
      <c r="A156" s="1024"/>
      <c r="F156" s="720"/>
    </row>
    <row r="157" spans="1:6" ht="15.75" customHeight="1">
      <c r="A157" s="1024"/>
      <c r="F157" s="720"/>
    </row>
    <row r="158" spans="1:6" ht="15.75" customHeight="1">
      <c r="A158" s="1024"/>
      <c r="F158" s="720"/>
    </row>
    <row r="159" spans="1:6" ht="15.75" customHeight="1">
      <c r="A159" s="1024"/>
      <c r="F159" s="720"/>
    </row>
    <row r="160" spans="1:6" ht="15.75" customHeight="1">
      <c r="A160" s="1024"/>
      <c r="F160" s="720"/>
    </row>
    <row r="161" spans="1:6" ht="15.75" customHeight="1">
      <c r="A161" s="1024"/>
      <c r="F161" s="720"/>
    </row>
    <row r="162" spans="1:6" ht="15.75" customHeight="1">
      <c r="A162" s="1024"/>
      <c r="F162" s="720"/>
    </row>
    <row r="163" spans="1:6" ht="15.75" customHeight="1">
      <c r="A163" s="1024"/>
      <c r="F163" s="720"/>
    </row>
    <row r="164" spans="1:6" ht="15.75" customHeight="1">
      <c r="A164" s="1024"/>
      <c r="F164" s="720"/>
    </row>
    <row r="165" spans="1:6" ht="15.75" customHeight="1">
      <c r="A165" s="1024"/>
      <c r="F165" s="720"/>
    </row>
    <row r="166" spans="1:6" ht="15.75" customHeight="1">
      <c r="A166" s="1024"/>
      <c r="F166" s="720"/>
    </row>
    <row r="167" spans="1:6" ht="15.75" customHeight="1">
      <c r="A167" s="1024"/>
      <c r="F167" s="720"/>
    </row>
    <row r="168" spans="1:6" ht="15.75" customHeight="1">
      <c r="A168" s="1024"/>
      <c r="F168" s="720"/>
    </row>
    <row r="169" spans="1:6" ht="15.75" customHeight="1">
      <c r="A169" s="1024"/>
      <c r="F169" s="720"/>
    </row>
    <row r="170" spans="1:6" ht="15.75" customHeight="1">
      <c r="A170" s="1024"/>
      <c r="F170" s="720"/>
    </row>
    <row r="171" spans="1:6" ht="15.75" customHeight="1">
      <c r="A171" s="1024"/>
      <c r="F171" s="720"/>
    </row>
    <row r="172" spans="1:6" ht="15.75" customHeight="1">
      <c r="A172" s="1024"/>
      <c r="F172" s="720"/>
    </row>
    <row r="173" spans="1:6" ht="15.75" customHeight="1">
      <c r="A173" s="1024"/>
      <c r="F173" s="720"/>
    </row>
    <row r="174" spans="1:6" ht="15.75" customHeight="1">
      <c r="A174" s="1024"/>
      <c r="F174" s="720"/>
    </row>
    <row r="175" spans="1:6" ht="15.75" customHeight="1">
      <c r="A175" s="1024"/>
      <c r="F175" s="720"/>
    </row>
    <row r="176" spans="1:6" ht="15.75" customHeight="1">
      <c r="A176" s="1024"/>
      <c r="F176" s="720"/>
    </row>
    <row r="177" spans="1:6" ht="15.75" customHeight="1">
      <c r="A177" s="1024"/>
      <c r="F177" s="720"/>
    </row>
    <row r="178" spans="1:6" ht="15.75" customHeight="1">
      <c r="A178" s="1024"/>
      <c r="F178" s="720"/>
    </row>
    <row r="179" spans="1:6" ht="15.75" customHeight="1">
      <c r="A179" s="1024"/>
      <c r="F179" s="720"/>
    </row>
    <row r="180" spans="1:6" ht="15.75" customHeight="1">
      <c r="A180" s="1024"/>
      <c r="F180" s="720"/>
    </row>
    <row r="181" spans="1:6" ht="15.75" customHeight="1">
      <c r="A181" s="1024"/>
      <c r="F181" s="720"/>
    </row>
    <row r="182" spans="1:6" ht="15.75" customHeight="1">
      <c r="A182" s="1024"/>
      <c r="F182" s="720"/>
    </row>
    <row r="183" spans="1:6" ht="15.75" customHeight="1">
      <c r="A183" s="1024"/>
      <c r="F183" s="720"/>
    </row>
    <row r="184" spans="1:6" ht="15.75" customHeight="1">
      <c r="A184" s="1024"/>
      <c r="F184" s="720"/>
    </row>
    <row r="185" spans="1:6" ht="15.75" customHeight="1">
      <c r="A185" s="1024"/>
      <c r="F185" s="720"/>
    </row>
    <row r="186" spans="1:6" ht="15.75" customHeight="1">
      <c r="A186" s="1024"/>
      <c r="F186" s="720"/>
    </row>
    <row r="187" spans="1:6" ht="15.75" customHeight="1">
      <c r="A187" s="1024"/>
      <c r="F187" s="720"/>
    </row>
    <row r="188" spans="1:6" ht="15.75" customHeight="1">
      <c r="A188" s="1024"/>
      <c r="F188" s="720"/>
    </row>
    <row r="189" spans="1:6" ht="15.75" customHeight="1">
      <c r="A189" s="1024"/>
      <c r="F189" s="720"/>
    </row>
    <row r="190" spans="1:6" ht="15.75" customHeight="1">
      <c r="A190" s="1024"/>
      <c r="F190" s="720"/>
    </row>
    <row r="191" spans="1:6" ht="15.75" customHeight="1">
      <c r="A191" s="1024"/>
      <c r="F191" s="720"/>
    </row>
    <row r="192" spans="1:6" ht="15.75" customHeight="1">
      <c r="A192" s="1024"/>
      <c r="F192" s="720"/>
    </row>
    <row r="193" spans="1:6" ht="15.75" customHeight="1">
      <c r="A193" s="1024"/>
      <c r="F193" s="720"/>
    </row>
    <row r="194" spans="1:6" ht="15.75" customHeight="1">
      <c r="A194" s="1024"/>
      <c r="F194" s="720"/>
    </row>
    <row r="195" spans="1:6" ht="15.75" customHeight="1">
      <c r="A195" s="1024"/>
      <c r="F195" s="720"/>
    </row>
    <row r="196" spans="1:6" ht="15.75" customHeight="1">
      <c r="A196" s="1024"/>
      <c r="F196" s="720"/>
    </row>
    <row r="197" spans="1:6" ht="15.75" customHeight="1">
      <c r="A197" s="1024"/>
      <c r="F197" s="720"/>
    </row>
    <row r="198" spans="1:6" ht="15.75" customHeight="1">
      <c r="A198" s="1024"/>
      <c r="F198" s="720"/>
    </row>
    <row r="199" spans="1:6" ht="15.75" customHeight="1">
      <c r="A199" s="1024"/>
      <c r="F199" s="720"/>
    </row>
    <row r="200" spans="1:6" ht="15.75" customHeight="1">
      <c r="A200" s="1024"/>
      <c r="F200" s="720"/>
    </row>
    <row r="201" spans="1:6" ht="15.75" customHeight="1">
      <c r="A201" s="1024"/>
      <c r="F201" s="720"/>
    </row>
    <row r="202" spans="1:6" ht="15.75" customHeight="1">
      <c r="A202" s="1024"/>
      <c r="F202" s="720"/>
    </row>
    <row r="203" spans="1:6" ht="15.75" customHeight="1">
      <c r="A203" s="1024"/>
      <c r="F203" s="720"/>
    </row>
    <row r="204" spans="1:6" ht="15.75" customHeight="1">
      <c r="A204" s="1024"/>
      <c r="F204" s="720"/>
    </row>
    <row r="205" spans="1:6" ht="15.75" customHeight="1">
      <c r="A205" s="1024"/>
      <c r="F205" s="720"/>
    </row>
    <row r="206" spans="1:6" ht="15.75" customHeight="1">
      <c r="A206" s="1024"/>
      <c r="F206" s="720"/>
    </row>
    <row r="207" spans="1:6" ht="15.75" customHeight="1">
      <c r="A207" s="1024"/>
      <c r="F207" s="720"/>
    </row>
    <row r="208" spans="1:6" ht="15.75" customHeight="1">
      <c r="A208" s="1024"/>
      <c r="F208" s="720"/>
    </row>
    <row r="209" spans="1:6" ht="15.75" customHeight="1">
      <c r="A209" s="1024"/>
      <c r="F209" s="720"/>
    </row>
    <row r="210" spans="1:6" ht="15.75" customHeight="1">
      <c r="A210" s="1024"/>
      <c r="F210" s="720"/>
    </row>
    <row r="211" spans="1:6" ht="15.75" customHeight="1">
      <c r="A211" s="1024"/>
      <c r="F211" s="720"/>
    </row>
    <row r="212" spans="1:6" ht="15.75" customHeight="1">
      <c r="A212" s="1024"/>
      <c r="F212" s="720"/>
    </row>
    <row r="213" spans="1:6" ht="15.75" customHeight="1">
      <c r="A213" s="1024"/>
      <c r="F213" s="720"/>
    </row>
    <row r="214" spans="1:6" ht="15.75" customHeight="1">
      <c r="A214" s="1024"/>
      <c r="F214" s="720"/>
    </row>
    <row r="215" spans="1:6" ht="15.75" customHeight="1">
      <c r="A215" s="1024"/>
      <c r="F215" s="720"/>
    </row>
    <row r="216" spans="1:6" ht="15.75" customHeight="1">
      <c r="A216" s="1024"/>
      <c r="F216" s="720"/>
    </row>
    <row r="217" spans="1:6" ht="15.75" customHeight="1">
      <c r="A217" s="1024"/>
      <c r="F217" s="720"/>
    </row>
    <row r="218" spans="1:6" ht="15.75" customHeight="1">
      <c r="A218" s="1024"/>
      <c r="F218" s="720"/>
    </row>
    <row r="219" spans="1:6" ht="15.75" customHeight="1">
      <c r="A219" s="1024"/>
      <c r="F219" s="720"/>
    </row>
    <row r="220" spans="1:6" ht="15.75" customHeight="1">
      <c r="A220" s="1024"/>
      <c r="F220" s="720"/>
    </row>
    <row r="221" spans="1:6" ht="15.75" customHeight="1">
      <c r="A221" s="1024"/>
      <c r="F221" s="720"/>
    </row>
    <row r="222" spans="1:6" ht="15.75" customHeight="1">
      <c r="A222" s="1024"/>
      <c r="F222" s="720"/>
    </row>
    <row r="223" spans="1:6" ht="15.75" customHeight="1">
      <c r="A223" s="1024"/>
      <c r="F223" s="720"/>
    </row>
    <row r="224" spans="1:6" ht="15.75" customHeight="1">
      <c r="A224" s="1024"/>
      <c r="F224" s="720"/>
    </row>
    <row r="225" spans="1:6" ht="15.75" customHeight="1">
      <c r="A225" s="1024"/>
      <c r="F225" s="720"/>
    </row>
    <row r="226" spans="1:6" ht="15.75" customHeight="1">
      <c r="A226" s="1024"/>
      <c r="F226" s="720"/>
    </row>
    <row r="227" spans="1:6" ht="15.75" customHeight="1">
      <c r="A227" s="1024"/>
      <c r="F227" s="720"/>
    </row>
    <row r="228" spans="1:6" ht="15.75" customHeight="1">
      <c r="A228" s="1024"/>
      <c r="F228" s="720"/>
    </row>
    <row r="229" spans="1:6" ht="15.75" customHeight="1">
      <c r="A229" s="1024"/>
      <c r="F229" s="720"/>
    </row>
    <row r="230" spans="1:6" ht="15.75" customHeight="1">
      <c r="A230" s="1024"/>
      <c r="F230" s="720"/>
    </row>
    <row r="231" spans="1:6" ht="15.75" customHeight="1">
      <c r="A231" s="1024"/>
      <c r="F231" s="720"/>
    </row>
    <row r="232" spans="1:6" ht="15.75" customHeight="1">
      <c r="A232" s="1024"/>
      <c r="F232" s="720"/>
    </row>
    <row r="233" spans="1:6" ht="15.75" customHeight="1">
      <c r="A233" s="1024"/>
      <c r="F233" s="720"/>
    </row>
    <row r="234" spans="1:6" ht="15.75" customHeight="1">
      <c r="A234" s="1024"/>
      <c r="F234" s="720"/>
    </row>
    <row r="235" spans="1:6" ht="15.75" customHeight="1">
      <c r="A235" s="1024"/>
      <c r="F235" s="720"/>
    </row>
    <row r="236" spans="1:6" ht="15.75" customHeight="1">
      <c r="A236" s="1024"/>
      <c r="F236" s="720"/>
    </row>
    <row r="237" spans="1:6" ht="15.75" customHeight="1">
      <c r="A237" s="1024"/>
      <c r="F237" s="720"/>
    </row>
    <row r="238" spans="1:6" ht="15.75" customHeight="1">
      <c r="A238" s="1024"/>
      <c r="F238" s="720"/>
    </row>
    <row r="239" spans="1:6" ht="15.75" customHeight="1">
      <c r="A239" s="1024"/>
      <c r="F239" s="720"/>
    </row>
    <row r="240" spans="1:6" ht="15.75" customHeight="1">
      <c r="A240" s="1024"/>
      <c r="F240" s="720"/>
    </row>
    <row r="241" spans="1:6" ht="15.75" customHeight="1">
      <c r="A241" s="1024"/>
      <c r="F241" s="720"/>
    </row>
    <row r="242" spans="1:6" ht="15.75" customHeight="1">
      <c r="A242" s="1024"/>
      <c r="F242" s="720"/>
    </row>
    <row r="243" spans="1:6" ht="15.75" customHeight="1">
      <c r="A243" s="1024"/>
      <c r="F243" s="720"/>
    </row>
    <row r="244" spans="1:6" ht="15.75" customHeight="1">
      <c r="A244" s="1024"/>
      <c r="F244" s="720"/>
    </row>
    <row r="245" spans="1:6" ht="15.75" customHeight="1">
      <c r="A245" s="1024"/>
      <c r="F245" s="720"/>
    </row>
    <row r="246" spans="1:6" ht="15.75" customHeight="1">
      <c r="A246" s="1024"/>
      <c r="F246" s="720"/>
    </row>
    <row r="247" spans="1:6" ht="15.75" customHeight="1">
      <c r="A247" s="1024"/>
      <c r="F247" s="720"/>
    </row>
    <row r="248" spans="1:6" ht="15.75" customHeight="1">
      <c r="A248" s="1024"/>
      <c r="F248" s="720"/>
    </row>
    <row r="249" spans="1:6" ht="15.75" customHeight="1">
      <c r="A249" s="1024"/>
      <c r="F249" s="720"/>
    </row>
    <row r="250" spans="1:6" ht="15.75" customHeight="1">
      <c r="A250" s="1024"/>
      <c r="F250" s="720"/>
    </row>
    <row r="251" spans="1:6" ht="15.75" customHeight="1">
      <c r="A251" s="1024"/>
      <c r="F251" s="720"/>
    </row>
    <row r="252" spans="1:6" ht="15.75" customHeight="1">
      <c r="A252" s="1024"/>
      <c r="F252" s="720"/>
    </row>
    <row r="253" spans="1:6" ht="15.75" customHeight="1">
      <c r="A253" s="1024"/>
      <c r="F253" s="720"/>
    </row>
    <row r="254" spans="1:6" ht="15.75" customHeight="1">
      <c r="A254" s="1024"/>
      <c r="F254" s="720"/>
    </row>
    <row r="255" spans="1:6" ht="15.75" customHeight="1">
      <c r="A255" s="1024"/>
      <c r="F255" s="720"/>
    </row>
    <row r="256" spans="1:6" ht="15.75" customHeight="1">
      <c r="A256" s="1024"/>
      <c r="F256" s="720"/>
    </row>
    <row r="257" spans="1:6" ht="15.75" customHeight="1">
      <c r="A257" s="1024"/>
      <c r="F257" s="720"/>
    </row>
    <row r="258" spans="1:6" ht="15.75" customHeight="1">
      <c r="A258" s="1024"/>
      <c r="F258" s="720"/>
    </row>
    <row r="259" spans="1:6" ht="15.75" customHeight="1">
      <c r="A259" s="1024"/>
      <c r="F259" s="720"/>
    </row>
    <row r="260" spans="1:6" ht="15.75" customHeight="1">
      <c r="A260" s="1024"/>
      <c r="F260" s="720"/>
    </row>
    <row r="261" spans="1:6" ht="15.75" customHeight="1">
      <c r="A261" s="1024"/>
      <c r="F261" s="720"/>
    </row>
    <row r="262" spans="1:6" ht="15.75" customHeight="1">
      <c r="A262" s="1024"/>
      <c r="F262" s="720"/>
    </row>
    <row r="263" spans="1:6" ht="15.75" customHeight="1">
      <c r="A263" s="1024"/>
      <c r="F263" s="720"/>
    </row>
    <row r="264" spans="1:6" ht="15.75" customHeight="1">
      <c r="A264" s="1024"/>
      <c r="F264" s="720"/>
    </row>
    <row r="265" spans="1:6" ht="15.75" customHeight="1">
      <c r="A265" s="1024"/>
      <c r="F265" s="720"/>
    </row>
    <row r="266" spans="1:6" ht="15.75" customHeight="1">
      <c r="A266" s="1024"/>
      <c r="F266" s="720"/>
    </row>
    <row r="267" spans="1:6" ht="15.75" customHeight="1">
      <c r="A267" s="1024"/>
      <c r="F267" s="720"/>
    </row>
    <row r="268" spans="1:6" ht="15.75" customHeight="1">
      <c r="A268" s="1024"/>
      <c r="F268" s="720"/>
    </row>
    <row r="269" spans="1:6" ht="15.75" customHeight="1">
      <c r="A269" s="1024"/>
      <c r="F269" s="720"/>
    </row>
    <row r="270" spans="1:6" ht="15.75" customHeight="1">
      <c r="A270" s="1024"/>
      <c r="F270" s="720"/>
    </row>
    <row r="271" spans="1:6" ht="15.75" customHeight="1">
      <c r="A271" s="1024"/>
      <c r="F271" s="720"/>
    </row>
    <row r="272" spans="1:6" ht="15.75" customHeight="1">
      <c r="A272" s="1024"/>
      <c r="F272" s="720"/>
    </row>
    <row r="273" spans="1:6" ht="15.75" customHeight="1">
      <c r="A273" s="1024"/>
      <c r="F273" s="720"/>
    </row>
    <row r="274" spans="1:6" ht="15.75" customHeight="1">
      <c r="A274" s="1024"/>
      <c r="F274" s="720"/>
    </row>
    <row r="275" spans="1:6" ht="15.75" customHeight="1">
      <c r="A275" s="1024"/>
      <c r="F275" s="720"/>
    </row>
    <row r="276" spans="1:6" ht="15.75" customHeight="1">
      <c r="A276" s="1024"/>
      <c r="F276" s="720"/>
    </row>
    <row r="277" spans="1:6" ht="15.75" customHeight="1">
      <c r="A277" s="1024"/>
      <c r="F277" s="720"/>
    </row>
    <row r="278" spans="1:6" ht="15.75" customHeight="1">
      <c r="A278" s="1024"/>
      <c r="F278" s="720"/>
    </row>
    <row r="279" spans="1:6" ht="15.75" customHeight="1">
      <c r="A279" s="1024"/>
      <c r="F279" s="720"/>
    </row>
    <row r="280" spans="1:6" ht="15.75" customHeight="1">
      <c r="A280" s="1024"/>
      <c r="F280" s="720"/>
    </row>
    <row r="281" spans="1:6" ht="15.75" customHeight="1">
      <c r="A281" s="1024"/>
      <c r="F281" s="720"/>
    </row>
    <row r="282" spans="1:6" ht="15.75" customHeight="1">
      <c r="A282" s="1024"/>
      <c r="F282" s="720"/>
    </row>
    <row r="283" spans="1:6" ht="15.75" customHeight="1">
      <c r="A283" s="1024"/>
      <c r="F283" s="720"/>
    </row>
    <row r="284" spans="1:6" ht="15.75" customHeight="1">
      <c r="A284" s="1024"/>
      <c r="F284" s="720"/>
    </row>
    <row r="285" spans="1:6" ht="15.75" customHeight="1">
      <c r="A285" s="1024"/>
      <c r="F285" s="720"/>
    </row>
    <row r="286" spans="1:6" ht="15.75" customHeight="1">
      <c r="A286" s="1024"/>
      <c r="F286" s="720"/>
    </row>
    <row r="287" spans="1:6" ht="15.75" customHeight="1">
      <c r="A287" s="1024"/>
      <c r="F287" s="720"/>
    </row>
    <row r="288" spans="1:6" ht="15.75" customHeight="1">
      <c r="A288" s="1024"/>
      <c r="F288" s="720"/>
    </row>
    <row r="289" spans="1:6" ht="15.75" customHeight="1">
      <c r="A289" s="1024"/>
      <c r="F289" s="720"/>
    </row>
    <row r="290" spans="1:6" ht="15.75" customHeight="1">
      <c r="A290" s="1024"/>
      <c r="F290" s="720"/>
    </row>
    <row r="291" spans="1:6" ht="15.75" customHeight="1">
      <c r="A291" s="1024"/>
      <c r="F291" s="720"/>
    </row>
    <row r="292" spans="1:6" ht="15.75" customHeight="1">
      <c r="A292" s="1024"/>
      <c r="F292" s="720"/>
    </row>
    <row r="293" spans="1:6" ht="15.75" customHeight="1">
      <c r="A293" s="1024"/>
      <c r="F293" s="720"/>
    </row>
    <row r="294" spans="1:6" ht="15.75" customHeight="1">
      <c r="A294" s="1024"/>
      <c r="F294" s="720"/>
    </row>
    <row r="295" spans="1:6" ht="15.75" customHeight="1">
      <c r="A295" s="1024"/>
      <c r="F295" s="720"/>
    </row>
    <row r="296" spans="1:6" ht="15.75" customHeight="1">
      <c r="A296" s="1024"/>
      <c r="F296" s="720"/>
    </row>
    <row r="297" spans="1:6" ht="15.75" customHeight="1">
      <c r="A297" s="1024"/>
      <c r="F297" s="720"/>
    </row>
    <row r="298" spans="1:6" ht="15.75" customHeight="1">
      <c r="A298" s="1024"/>
      <c r="F298" s="720"/>
    </row>
    <row r="299" spans="1:6" ht="15.75" customHeight="1">
      <c r="A299" s="1024"/>
      <c r="F299" s="720"/>
    </row>
    <row r="300" spans="1:6" ht="15.75" customHeight="1">
      <c r="A300" s="1024"/>
      <c r="F300" s="720"/>
    </row>
    <row r="301" spans="1:6" ht="15.75" customHeight="1">
      <c r="A301" s="1024"/>
      <c r="F301" s="720"/>
    </row>
    <row r="302" spans="1:6" ht="15.75" customHeight="1">
      <c r="A302" s="1024"/>
      <c r="F302" s="720"/>
    </row>
    <row r="303" spans="1:6" ht="15.75" customHeight="1">
      <c r="A303" s="1024"/>
      <c r="F303" s="720"/>
    </row>
    <row r="304" spans="1:6" ht="15.75" customHeight="1">
      <c r="A304" s="1024"/>
      <c r="F304" s="720"/>
    </row>
    <row r="305" spans="1:6" ht="15.75" customHeight="1">
      <c r="A305" s="1024"/>
      <c r="F305" s="720"/>
    </row>
    <row r="306" spans="1:6" ht="15.75" customHeight="1">
      <c r="A306" s="1024"/>
      <c r="F306" s="720"/>
    </row>
    <row r="307" spans="1:6" ht="15.75" customHeight="1">
      <c r="A307" s="1024"/>
      <c r="F307" s="720"/>
    </row>
    <row r="308" spans="1:6" ht="15.75" customHeight="1">
      <c r="A308" s="1024"/>
      <c r="F308" s="720"/>
    </row>
    <row r="309" spans="1:6" ht="15.75" customHeight="1">
      <c r="A309" s="1024"/>
      <c r="F309" s="720"/>
    </row>
    <row r="310" spans="1:6" ht="15.75" customHeight="1">
      <c r="A310" s="1024"/>
      <c r="F310" s="720"/>
    </row>
    <row r="311" spans="1:6" ht="15.75" customHeight="1">
      <c r="A311" s="1024"/>
      <c r="F311" s="720"/>
    </row>
    <row r="312" spans="1:6" ht="15.75" customHeight="1">
      <c r="A312" s="1024"/>
      <c r="F312" s="720"/>
    </row>
    <row r="313" spans="1:6" ht="15.75" customHeight="1">
      <c r="A313" s="1024"/>
      <c r="F313" s="720"/>
    </row>
    <row r="314" spans="1:6" ht="15.75" customHeight="1">
      <c r="A314" s="1024"/>
      <c r="F314" s="720"/>
    </row>
    <row r="315" spans="1:6" ht="15.75" customHeight="1">
      <c r="A315" s="1024"/>
      <c r="F315" s="720"/>
    </row>
    <row r="316" spans="1:6" ht="15.75" customHeight="1">
      <c r="A316" s="1024"/>
      <c r="F316" s="720"/>
    </row>
    <row r="317" spans="1:6" ht="15.75" customHeight="1">
      <c r="A317" s="1024"/>
      <c r="F317" s="720"/>
    </row>
    <row r="318" spans="1:6" ht="15.75" customHeight="1">
      <c r="A318" s="1024"/>
      <c r="F318" s="720"/>
    </row>
    <row r="319" spans="1:6" ht="15.75" customHeight="1">
      <c r="A319" s="1024"/>
      <c r="F319" s="720"/>
    </row>
    <row r="320" spans="1:6" ht="15.75" customHeight="1">
      <c r="A320" s="1024"/>
      <c r="F320" s="720"/>
    </row>
    <row r="321" spans="1:6" ht="15.75" customHeight="1">
      <c r="A321" s="1024"/>
      <c r="F321" s="720"/>
    </row>
    <row r="322" spans="1:6" ht="15.75" customHeight="1">
      <c r="A322" s="1024"/>
      <c r="F322" s="720"/>
    </row>
    <row r="323" spans="1:6" ht="15.75" customHeight="1">
      <c r="A323" s="1024"/>
      <c r="F323" s="720"/>
    </row>
    <row r="324" spans="1:6" ht="15.75" customHeight="1">
      <c r="A324" s="1024"/>
      <c r="F324" s="720"/>
    </row>
    <row r="325" spans="1:6" ht="15.75" customHeight="1">
      <c r="A325" s="1024"/>
      <c r="F325" s="720"/>
    </row>
    <row r="326" spans="1:6" ht="15.75" customHeight="1">
      <c r="A326" s="1024"/>
      <c r="F326" s="720"/>
    </row>
    <row r="327" spans="1:6" ht="15.75" customHeight="1">
      <c r="A327" s="1024"/>
      <c r="F327" s="720"/>
    </row>
    <row r="328" spans="1:6" ht="15.75" customHeight="1">
      <c r="A328" s="1024"/>
      <c r="F328" s="720"/>
    </row>
    <row r="329" spans="1:6" ht="15.75" customHeight="1">
      <c r="F329" s="720"/>
    </row>
    <row r="330" spans="1:6" ht="15.75" customHeight="1">
      <c r="F330" s="720"/>
    </row>
    <row r="331" spans="1:6" ht="15.75" customHeight="1">
      <c r="F331" s="720"/>
    </row>
    <row r="332" spans="1:6" ht="15.75" customHeight="1">
      <c r="F332" s="720"/>
    </row>
    <row r="333" spans="1:6" ht="15.75" customHeight="1">
      <c r="F333" s="720"/>
    </row>
    <row r="334" spans="1:6" ht="15.75" customHeight="1">
      <c r="F334" s="720"/>
    </row>
    <row r="335" spans="1:6" ht="15.75" customHeight="1">
      <c r="F335" s="720"/>
    </row>
    <row r="336" spans="1:6" ht="15.75" customHeight="1">
      <c r="F336" s="720"/>
    </row>
    <row r="337" spans="6:6" ht="15.75" customHeight="1">
      <c r="F337" s="720"/>
    </row>
    <row r="338" spans="6:6" ht="15.75" customHeight="1">
      <c r="F338" s="720"/>
    </row>
    <row r="339" spans="6:6" ht="15.75" customHeight="1">
      <c r="F339" s="720"/>
    </row>
    <row r="340" spans="6:6" ht="15.75" customHeight="1">
      <c r="F340" s="720"/>
    </row>
    <row r="341" spans="6:6" ht="15.75" customHeight="1">
      <c r="F341" s="720"/>
    </row>
    <row r="342" spans="6:6" ht="15.75" customHeight="1">
      <c r="F342" s="720"/>
    </row>
    <row r="343" spans="6:6" ht="15.75" customHeight="1">
      <c r="F343" s="720"/>
    </row>
    <row r="344" spans="6:6" ht="15.75" customHeight="1">
      <c r="F344" s="720"/>
    </row>
    <row r="345" spans="6:6" ht="15.75" customHeight="1">
      <c r="F345" s="720"/>
    </row>
    <row r="346" spans="6:6" ht="15.75" customHeight="1">
      <c r="F346" s="720"/>
    </row>
    <row r="347" spans="6:6" ht="15.75" customHeight="1">
      <c r="F347" s="720"/>
    </row>
    <row r="348" spans="6:6" ht="15.75" customHeight="1">
      <c r="F348" s="720"/>
    </row>
    <row r="349" spans="6:6" ht="15.75" customHeight="1">
      <c r="F349" s="720"/>
    </row>
    <row r="350" spans="6:6" ht="15.75" customHeight="1">
      <c r="F350" s="720"/>
    </row>
    <row r="351" spans="6:6" ht="15.75" customHeight="1">
      <c r="F351" s="720"/>
    </row>
    <row r="352" spans="6:6" ht="15.75" customHeight="1">
      <c r="F352" s="720"/>
    </row>
    <row r="353" spans="6:6" ht="15.75" customHeight="1">
      <c r="F353" s="720"/>
    </row>
    <row r="354" spans="6:6" ht="15.75" customHeight="1">
      <c r="F354" s="720"/>
    </row>
    <row r="355" spans="6:6" ht="15.75" customHeight="1">
      <c r="F355" s="720"/>
    </row>
    <row r="356" spans="6:6" ht="15.75" customHeight="1">
      <c r="F356" s="720"/>
    </row>
    <row r="357" spans="6:6" ht="15.75" customHeight="1">
      <c r="F357" s="720"/>
    </row>
    <row r="358" spans="6:6" ht="15.75" customHeight="1">
      <c r="F358" s="720"/>
    </row>
    <row r="359" spans="6:6" ht="15.75" customHeight="1">
      <c r="F359" s="720"/>
    </row>
    <row r="360" spans="6:6" ht="15.75" customHeight="1">
      <c r="F360" s="720"/>
    </row>
    <row r="361" spans="6:6" ht="15.75" customHeight="1">
      <c r="F361" s="720"/>
    </row>
    <row r="362" spans="6:6" ht="15.75" customHeight="1">
      <c r="F362" s="720"/>
    </row>
    <row r="363" spans="6:6" ht="15.75" customHeight="1">
      <c r="F363" s="720"/>
    </row>
    <row r="364" spans="6:6" ht="15.75" customHeight="1">
      <c r="F364" s="720"/>
    </row>
    <row r="365" spans="6:6" ht="15.75" customHeight="1">
      <c r="F365" s="720"/>
    </row>
    <row r="366" spans="6:6" ht="15.75" customHeight="1">
      <c r="F366" s="720"/>
    </row>
    <row r="367" spans="6:6" ht="15.75" customHeight="1">
      <c r="F367" s="720"/>
    </row>
    <row r="368" spans="6:6" ht="15.75" customHeight="1">
      <c r="F368" s="720"/>
    </row>
    <row r="369" spans="6:6" ht="15.75" customHeight="1">
      <c r="F369" s="720"/>
    </row>
    <row r="370" spans="6:6" ht="15.75" customHeight="1">
      <c r="F370" s="720"/>
    </row>
    <row r="371" spans="6:6" ht="15.75" customHeight="1">
      <c r="F371" s="720"/>
    </row>
    <row r="372" spans="6:6" ht="15.75" customHeight="1">
      <c r="F372" s="720"/>
    </row>
    <row r="373" spans="6:6" ht="15.75" customHeight="1">
      <c r="F373" s="720"/>
    </row>
    <row r="374" spans="6:6" ht="15.75" customHeight="1">
      <c r="F374" s="720"/>
    </row>
    <row r="375" spans="6:6" ht="15.75" customHeight="1">
      <c r="F375" s="720"/>
    </row>
    <row r="376" spans="6:6" ht="15.75" customHeight="1">
      <c r="F376" s="720"/>
    </row>
    <row r="377" spans="6:6" ht="15.75" customHeight="1">
      <c r="F377" s="720"/>
    </row>
    <row r="378" spans="6:6" ht="15.75" customHeight="1">
      <c r="F378" s="720"/>
    </row>
    <row r="379" spans="6:6" ht="15.75" customHeight="1">
      <c r="F379" s="720"/>
    </row>
    <row r="380" spans="6:6" ht="15.75" customHeight="1">
      <c r="F380" s="720"/>
    </row>
    <row r="381" spans="6:6" ht="15.75" customHeight="1">
      <c r="F381" s="720"/>
    </row>
    <row r="382" spans="6:6" ht="15.75" customHeight="1">
      <c r="F382" s="720"/>
    </row>
    <row r="383" spans="6:6" ht="15.75" customHeight="1">
      <c r="F383" s="720"/>
    </row>
    <row r="384" spans="6:6" ht="15.75" customHeight="1">
      <c r="F384" s="720"/>
    </row>
    <row r="385" spans="6:6" ht="15.75" customHeight="1">
      <c r="F385" s="720"/>
    </row>
    <row r="386" spans="6:6" ht="15.75" customHeight="1">
      <c r="F386" s="720"/>
    </row>
    <row r="387" spans="6:6" ht="15.75" customHeight="1">
      <c r="F387" s="720"/>
    </row>
    <row r="388" spans="6:6" ht="15.75" customHeight="1">
      <c r="F388" s="720"/>
    </row>
    <row r="389" spans="6:6" ht="15.75" customHeight="1">
      <c r="F389" s="720"/>
    </row>
    <row r="390" spans="6:6" ht="15.75" customHeight="1">
      <c r="F390" s="720"/>
    </row>
    <row r="391" spans="6:6" ht="15.75" customHeight="1">
      <c r="F391" s="720"/>
    </row>
    <row r="392" spans="6:6" ht="15.75" customHeight="1">
      <c r="F392" s="720"/>
    </row>
    <row r="393" spans="6:6" ht="15.75" customHeight="1">
      <c r="F393" s="720"/>
    </row>
    <row r="394" spans="6:6" ht="15.75" customHeight="1">
      <c r="F394" s="720"/>
    </row>
    <row r="395" spans="6:6" ht="15.75" customHeight="1">
      <c r="F395" s="720"/>
    </row>
    <row r="396" spans="6:6" ht="15.75" customHeight="1">
      <c r="F396" s="720"/>
    </row>
    <row r="397" spans="6:6" ht="15.75" customHeight="1">
      <c r="F397" s="720"/>
    </row>
    <row r="398" spans="6:6" ht="15.75" customHeight="1">
      <c r="F398" s="720"/>
    </row>
    <row r="399" spans="6:6" ht="15.75" customHeight="1">
      <c r="F399" s="720"/>
    </row>
    <row r="400" spans="6:6" ht="15.75" customHeight="1">
      <c r="F400" s="720"/>
    </row>
    <row r="401" spans="6:6" ht="15.75" customHeight="1">
      <c r="F401" s="720"/>
    </row>
    <row r="402" spans="6:6" ht="15.75" customHeight="1">
      <c r="F402" s="720"/>
    </row>
    <row r="403" spans="6:6" ht="15.75" customHeight="1">
      <c r="F403" s="720"/>
    </row>
    <row r="404" spans="6:6" ht="15.75" customHeight="1">
      <c r="F404" s="720"/>
    </row>
    <row r="405" spans="6:6" ht="15.75" customHeight="1">
      <c r="F405" s="720"/>
    </row>
    <row r="406" spans="6:6" ht="15.75" customHeight="1">
      <c r="F406" s="720"/>
    </row>
    <row r="407" spans="6:6" ht="15.75" customHeight="1">
      <c r="F407" s="720"/>
    </row>
    <row r="408" spans="6:6" ht="15.75" customHeight="1">
      <c r="F408" s="720"/>
    </row>
    <row r="409" spans="6:6" ht="15.75" customHeight="1">
      <c r="F409" s="720"/>
    </row>
    <row r="410" spans="6:6" ht="15.75" customHeight="1">
      <c r="F410" s="720"/>
    </row>
    <row r="411" spans="6:6" ht="15.75" customHeight="1">
      <c r="F411" s="720"/>
    </row>
    <row r="412" spans="6:6" ht="15.75" customHeight="1">
      <c r="F412" s="720"/>
    </row>
    <row r="413" spans="6:6" ht="15.75" customHeight="1">
      <c r="F413" s="720"/>
    </row>
    <row r="414" spans="6:6" ht="15.75" customHeight="1">
      <c r="F414" s="720"/>
    </row>
    <row r="415" spans="6:6" ht="15.75" customHeight="1">
      <c r="F415" s="720"/>
    </row>
    <row r="416" spans="6:6" ht="15.75" customHeight="1">
      <c r="F416" s="720"/>
    </row>
    <row r="417" spans="6:6" ht="15.75" customHeight="1">
      <c r="F417" s="720"/>
    </row>
    <row r="418" spans="6:6" ht="15.75" customHeight="1">
      <c r="F418" s="720"/>
    </row>
    <row r="419" spans="6:6" ht="15.75" customHeight="1">
      <c r="F419" s="720"/>
    </row>
    <row r="420" spans="6:6" ht="15.75" customHeight="1">
      <c r="F420" s="720"/>
    </row>
    <row r="421" spans="6:6" ht="15.75" customHeight="1">
      <c r="F421" s="720"/>
    </row>
    <row r="422" spans="6:6" ht="15.75" customHeight="1">
      <c r="F422" s="720"/>
    </row>
    <row r="423" spans="6:6" ht="15.75" customHeight="1">
      <c r="F423" s="720"/>
    </row>
    <row r="424" spans="6:6" ht="15.75" customHeight="1">
      <c r="F424" s="720"/>
    </row>
    <row r="425" spans="6:6" ht="15.75" customHeight="1">
      <c r="F425" s="720"/>
    </row>
    <row r="426" spans="6:6" ht="15.75" customHeight="1">
      <c r="F426" s="720"/>
    </row>
    <row r="427" spans="6:6" ht="15.75" customHeight="1">
      <c r="F427" s="720"/>
    </row>
    <row r="428" spans="6:6" ht="15.75" customHeight="1">
      <c r="F428" s="720"/>
    </row>
    <row r="429" spans="6:6" ht="15.75" customHeight="1">
      <c r="F429" s="720"/>
    </row>
    <row r="430" spans="6:6" ht="15.75" customHeight="1">
      <c r="F430" s="720"/>
    </row>
    <row r="431" spans="6:6" ht="15.75" customHeight="1">
      <c r="F431" s="720"/>
    </row>
    <row r="432" spans="6:6" ht="15.75" customHeight="1">
      <c r="F432" s="720"/>
    </row>
    <row r="433" spans="6:6" ht="15.75" customHeight="1">
      <c r="F433" s="720"/>
    </row>
    <row r="434" spans="6:6" ht="15.75" customHeight="1">
      <c r="F434" s="720"/>
    </row>
    <row r="435" spans="6:6" ht="15.75" customHeight="1">
      <c r="F435" s="720"/>
    </row>
    <row r="436" spans="6:6" ht="15.75" customHeight="1">
      <c r="F436" s="720"/>
    </row>
    <row r="437" spans="6:6" ht="15.75" customHeight="1">
      <c r="F437" s="720"/>
    </row>
    <row r="438" spans="6:6" ht="15.75" customHeight="1">
      <c r="F438" s="720"/>
    </row>
    <row r="439" spans="6:6" ht="15.75" customHeight="1">
      <c r="F439" s="720"/>
    </row>
    <row r="440" spans="6:6" ht="15.75" customHeight="1">
      <c r="F440" s="720"/>
    </row>
    <row r="441" spans="6:6" ht="15.75" customHeight="1">
      <c r="F441" s="720"/>
    </row>
    <row r="442" spans="6:6" ht="15.75" customHeight="1">
      <c r="F442" s="720"/>
    </row>
    <row r="443" spans="6:6" ht="15.75" customHeight="1">
      <c r="F443" s="720"/>
    </row>
    <row r="444" spans="6:6" ht="15.75" customHeight="1">
      <c r="F444" s="720"/>
    </row>
    <row r="445" spans="6:6" ht="15.75" customHeight="1">
      <c r="F445" s="720"/>
    </row>
    <row r="446" spans="6:6" ht="15.75" customHeight="1">
      <c r="F446" s="720"/>
    </row>
    <row r="447" spans="6:6" ht="15.75" customHeight="1">
      <c r="F447" s="720"/>
    </row>
    <row r="448" spans="6:6" ht="15.75" customHeight="1">
      <c r="F448" s="720"/>
    </row>
    <row r="449" spans="6:6" ht="15.75" customHeight="1">
      <c r="F449" s="720"/>
    </row>
    <row r="450" spans="6:6" ht="15.75" customHeight="1">
      <c r="F450" s="720"/>
    </row>
    <row r="451" spans="6:6" ht="15.75" customHeight="1">
      <c r="F451" s="720"/>
    </row>
    <row r="452" spans="6:6" ht="15.75" customHeight="1">
      <c r="F452" s="720"/>
    </row>
    <row r="453" spans="6:6" ht="15.75" customHeight="1">
      <c r="F453" s="720"/>
    </row>
    <row r="454" spans="6:6" ht="15.75" customHeight="1">
      <c r="F454" s="720"/>
    </row>
    <row r="455" spans="6:6" ht="15.75" customHeight="1">
      <c r="F455" s="720"/>
    </row>
    <row r="456" spans="6:6" ht="15.75" customHeight="1">
      <c r="F456" s="720"/>
    </row>
    <row r="457" spans="6:6" ht="15.75" customHeight="1">
      <c r="F457" s="720"/>
    </row>
    <row r="458" spans="6:6" ht="15.75" customHeight="1">
      <c r="F458" s="720"/>
    </row>
    <row r="459" spans="6:6" ht="15.75" customHeight="1">
      <c r="F459" s="720"/>
    </row>
    <row r="460" spans="6:6" ht="15.75" customHeight="1">
      <c r="F460" s="720"/>
    </row>
    <row r="461" spans="6:6" ht="15.75" customHeight="1">
      <c r="F461" s="720"/>
    </row>
    <row r="462" spans="6:6" ht="15.75" customHeight="1">
      <c r="F462" s="720"/>
    </row>
    <row r="463" spans="6:6" ht="15.75" customHeight="1">
      <c r="F463" s="720"/>
    </row>
    <row r="464" spans="6:6" ht="15.75" customHeight="1">
      <c r="F464" s="720"/>
    </row>
    <row r="465" spans="6:6" ht="15.75" customHeight="1">
      <c r="F465" s="720"/>
    </row>
    <row r="466" spans="6:6" ht="15.75" customHeight="1">
      <c r="F466" s="720"/>
    </row>
    <row r="467" spans="6:6" ht="15.75" customHeight="1">
      <c r="F467" s="720"/>
    </row>
    <row r="468" spans="6:6" ht="15.75" customHeight="1">
      <c r="F468" s="720"/>
    </row>
    <row r="469" spans="6:6" ht="15.75" customHeight="1">
      <c r="F469" s="720"/>
    </row>
    <row r="470" spans="6:6" ht="15.75" customHeight="1">
      <c r="F470" s="720"/>
    </row>
    <row r="471" spans="6:6" ht="15.75" customHeight="1">
      <c r="F471" s="720"/>
    </row>
    <row r="472" spans="6:6" ht="15.75" customHeight="1">
      <c r="F472" s="720"/>
    </row>
    <row r="473" spans="6:6" ht="15.75" customHeight="1">
      <c r="F473" s="720"/>
    </row>
    <row r="474" spans="6:6" ht="15.75" customHeight="1">
      <c r="F474" s="720"/>
    </row>
    <row r="475" spans="6:6" ht="15.75" customHeight="1">
      <c r="F475" s="720"/>
    </row>
    <row r="476" spans="6:6" ht="15.75" customHeight="1">
      <c r="F476" s="720"/>
    </row>
    <row r="477" spans="6:6" ht="15.75" customHeight="1">
      <c r="F477" s="720"/>
    </row>
    <row r="478" spans="6:6" ht="15.75" customHeight="1">
      <c r="F478" s="720"/>
    </row>
    <row r="479" spans="6:6" ht="15.75" customHeight="1">
      <c r="F479" s="720"/>
    </row>
    <row r="480" spans="6:6" ht="15.75" customHeight="1">
      <c r="F480" s="720"/>
    </row>
    <row r="481" spans="6:6" ht="15.75" customHeight="1">
      <c r="F481" s="720"/>
    </row>
    <row r="482" spans="6:6" ht="15.75" customHeight="1">
      <c r="F482" s="720"/>
    </row>
    <row r="483" spans="6:6" ht="15.75" customHeight="1">
      <c r="F483" s="720"/>
    </row>
    <row r="484" spans="6:6" ht="15.75" customHeight="1">
      <c r="F484" s="720"/>
    </row>
    <row r="485" spans="6:6" ht="15.75" customHeight="1">
      <c r="F485" s="720"/>
    </row>
    <row r="486" spans="6:6" ht="15.75" customHeight="1">
      <c r="F486" s="720"/>
    </row>
    <row r="487" spans="6:6" ht="15.75" customHeight="1">
      <c r="F487" s="720"/>
    </row>
    <row r="488" spans="6:6" ht="15.75" customHeight="1">
      <c r="F488" s="720"/>
    </row>
    <row r="489" spans="6:6" ht="15.75" customHeight="1">
      <c r="F489" s="720"/>
    </row>
    <row r="490" spans="6:6" ht="15.75" customHeight="1">
      <c r="F490" s="720"/>
    </row>
    <row r="491" spans="6:6" ht="15.75" customHeight="1">
      <c r="F491" s="720"/>
    </row>
    <row r="492" spans="6:6" ht="15.75" customHeight="1">
      <c r="F492" s="720"/>
    </row>
    <row r="493" spans="6:6" ht="15.75" customHeight="1">
      <c r="F493" s="720"/>
    </row>
    <row r="494" spans="6:6" ht="15.75" customHeight="1">
      <c r="F494" s="720"/>
    </row>
    <row r="495" spans="6:6" ht="15.75" customHeight="1">
      <c r="F495" s="720"/>
    </row>
    <row r="496" spans="6:6" ht="15.75" customHeight="1">
      <c r="F496" s="720"/>
    </row>
    <row r="497" spans="6:6" ht="15.75" customHeight="1">
      <c r="F497" s="720"/>
    </row>
    <row r="498" spans="6:6" ht="15.75" customHeight="1">
      <c r="F498" s="720"/>
    </row>
    <row r="499" spans="6:6" ht="15.75" customHeight="1">
      <c r="F499" s="720"/>
    </row>
    <row r="500" spans="6:6" ht="15.75" customHeight="1">
      <c r="F500" s="720"/>
    </row>
    <row r="501" spans="6:6" ht="15.75" customHeight="1">
      <c r="F501" s="720"/>
    </row>
    <row r="502" spans="6:6" ht="15.75" customHeight="1">
      <c r="F502" s="720"/>
    </row>
    <row r="503" spans="6:6" ht="15.75" customHeight="1">
      <c r="F503" s="720"/>
    </row>
    <row r="504" spans="6:6" ht="15.75" customHeight="1">
      <c r="F504" s="720"/>
    </row>
    <row r="505" spans="6:6" ht="15.75" customHeight="1">
      <c r="F505" s="720"/>
    </row>
    <row r="506" spans="6:6" ht="15.75" customHeight="1">
      <c r="F506" s="720"/>
    </row>
    <row r="507" spans="6:6" ht="15.75" customHeight="1">
      <c r="F507" s="720"/>
    </row>
    <row r="508" spans="6:6" ht="15.75" customHeight="1">
      <c r="F508" s="720"/>
    </row>
    <row r="509" spans="6:6" ht="15.75" customHeight="1">
      <c r="F509" s="720"/>
    </row>
    <row r="510" spans="6:6" ht="15.75" customHeight="1">
      <c r="F510" s="720"/>
    </row>
    <row r="511" spans="6:6" ht="15.75" customHeight="1">
      <c r="F511" s="720"/>
    </row>
    <row r="512" spans="6:6" ht="15.75" customHeight="1">
      <c r="F512" s="720"/>
    </row>
    <row r="513" spans="6:6" ht="15.75" customHeight="1">
      <c r="F513" s="720"/>
    </row>
    <row r="514" spans="6:6" ht="15.75" customHeight="1">
      <c r="F514" s="720"/>
    </row>
    <row r="515" spans="6:6" ht="15.75" customHeight="1">
      <c r="F515" s="720"/>
    </row>
    <row r="516" spans="6:6" ht="15.75" customHeight="1">
      <c r="F516" s="720"/>
    </row>
    <row r="517" spans="6:6" ht="15.75" customHeight="1">
      <c r="F517" s="720"/>
    </row>
    <row r="518" spans="6:6" ht="15.75" customHeight="1">
      <c r="F518" s="720"/>
    </row>
    <row r="519" spans="6:6" ht="15.75" customHeight="1">
      <c r="F519" s="720"/>
    </row>
    <row r="520" spans="6:6" ht="15.75" customHeight="1">
      <c r="F520" s="720"/>
    </row>
    <row r="521" spans="6:6" ht="15.75" customHeight="1">
      <c r="F521" s="720"/>
    </row>
    <row r="522" spans="6:6" ht="15.75" customHeight="1">
      <c r="F522" s="720"/>
    </row>
    <row r="523" spans="6:6" ht="15.75" customHeight="1">
      <c r="F523" s="720"/>
    </row>
    <row r="524" spans="6:6" ht="15.75" customHeight="1">
      <c r="F524" s="720"/>
    </row>
    <row r="525" spans="6:6" ht="15.75" customHeight="1">
      <c r="F525" s="720"/>
    </row>
    <row r="526" spans="6:6" ht="15.75" customHeight="1">
      <c r="F526" s="720"/>
    </row>
    <row r="527" spans="6:6" ht="15.75" customHeight="1">
      <c r="F527" s="720"/>
    </row>
    <row r="528" spans="6:6" ht="15.75" customHeight="1">
      <c r="F528" s="720"/>
    </row>
    <row r="529" spans="6:6" ht="15.75" customHeight="1">
      <c r="F529" s="720"/>
    </row>
    <row r="530" spans="6:6" ht="15.75" customHeight="1">
      <c r="F530" s="720"/>
    </row>
    <row r="531" spans="6:6" ht="15.75" customHeight="1">
      <c r="F531" s="720"/>
    </row>
    <row r="532" spans="6:6" ht="15.75" customHeight="1">
      <c r="F532" s="720"/>
    </row>
    <row r="533" spans="6:6" ht="15.75" customHeight="1">
      <c r="F533" s="720"/>
    </row>
    <row r="534" spans="6:6" ht="15.75" customHeight="1">
      <c r="F534" s="720"/>
    </row>
    <row r="535" spans="6:6" ht="15.75" customHeight="1">
      <c r="F535" s="720"/>
    </row>
    <row r="536" spans="6:6" ht="15.75" customHeight="1">
      <c r="F536" s="720"/>
    </row>
    <row r="537" spans="6:6" ht="15.75" customHeight="1">
      <c r="F537" s="720"/>
    </row>
    <row r="538" spans="6:6" ht="15.75" customHeight="1">
      <c r="F538" s="720"/>
    </row>
    <row r="539" spans="6:6" ht="15.75" customHeight="1">
      <c r="F539" s="720"/>
    </row>
    <row r="540" spans="6:6" ht="15.75" customHeight="1">
      <c r="F540" s="720"/>
    </row>
    <row r="541" spans="6:6" ht="15.75" customHeight="1">
      <c r="F541" s="720"/>
    </row>
    <row r="542" spans="6:6" ht="15.75" customHeight="1">
      <c r="F542" s="720"/>
    </row>
    <row r="543" spans="6:6" ht="15.75" customHeight="1">
      <c r="F543" s="720"/>
    </row>
    <row r="544" spans="6:6" ht="15.75" customHeight="1">
      <c r="F544" s="720"/>
    </row>
    <row r="545" spans="6:6" ht="15.75" customHeight="1">
      <c r="F545" s="720"/>
    </row>
    <row r="546" spans="6:6" ht="15.75" customHeight="1">
      <c r="F546" s="720"/>
    </row>
    <row r="547" spans="6:6" ht="15.75" customHeight="1">
      <c r="F547" s="720"/>
    </row>
    <row r="548" spans="6:6" ht="15.75" customHeight="1">
      <c r="F548" s="720"/>
    </row>
    <row r="549" spans="6:6" ht="15.75" customHeight="1">
      <c r="F549" s="720"/>
    </row>
    <row r="550" spans="6:6" ht="15.75" customHeight="1">
      <c r="F550" s="720"/>
    </row>
    <row r="551" spans="6:6" ht="15.75" customHeight="1">
      <c r="F551" s="720"/>
    </row>
    <row r="552" spans="6:6" ht="15.75" customHeight="1">
      <c r="F552" s="720"/>
    </row>
    <row r="553" spans="6:6" ht="15.75" customHeight="1">
      <c r="F553" s="720"/>
    </row>
    <row r="554" spans="6:6" ht="15.75" customHeight="1">
      <c r="F554" s="720"/>
    </row>
    <row r="555" spans="6:6" ht="15.75" customHeight="1">
      <c r="F555" s="720"/>
    </row>
    <row r="556" spans="6:6" ht="15.75" customHeight="1">
      <c r="F556" s="720"/>
    </row>
    <row r="557" spans="6:6" ht="15.75" customHeight="1">
      <c r="F557" s="720"/>
    </row>
    <row r="558" spans="6:6" ht="15.75" customHeight="1">
      <c r="F558" s="720"/>
    </row>
    <row r="559" spans="6:6" ht="15.75" customHeight="1">
      <c r="F559" s="720"/>
    </row>
    <row r="560" spans="6:6" ht="15.75" customHeight="1">
      <c r="F560" s="720"/>
    </row>
    <row r="561" spans="6:6" ht="15.75" customHeight="1">
      <c r="F561" s="720"/>
    </row>
    <row r="562" spans="6:6" ht="15.75" customHeight="1">
      <c r="F562" s="720"/>
    </row>
    <row r="563" spans="6:6" ht="15.75" customHeight="1">
      <c r="F563" s="720"/>
    </row>
    <row r="564" spans="6:6" ht="15.75" customHeight="1">
      <c r="F564" s="720"/>
    </row>
    <row r="565" spans="6:6" ht="15.75" customHeight="1">
      <c r="F565" s="720"/>
    </row>
    <row r="566" spans="6:6" ht="15.75" customHeight="1">
      <c r="F566" s="720"/>
    </row>
    <row r="567" spans="6:6" ht="15.75" customHeight="1">
      <c r="F567" s="720"/>
    </row>
    <row r="568" spans="6:6" ht="15.75" customHeight="1">
      <c r="F568" s="720"/>
    </row>
    <row r="569" spans="6:6" ht="15.75" customHeight="1">
      <c r="F569" s="720"/>
    </row>
    <row r="570" spans="6:6" ht="15.75" customHeight="1">
      <c r="F570" s="720"/>
    </row>
    <row r="571" spans="6:6" ht="15.75" customHeight="1">
      <c r="F571" s="720"/>
    </row>
    <row r="572" spans="6:6" ht="15.75" customHeight="1">
      <c r="F572" s="720"/>
    </row>
    <row r="573" spans="6:6" ht="15.75" customHeight="1">
      <c r="F573" s="720"/>
    </row>
    <row r="574" spans="6:6" ht="15.75" customHeight="1">
      <c r="F574" s="720"/>
    </row>
    <row r="575" spans="6:6" ht="15.75" customHeight="1">
      <c r="F575" s="720"/>
    </row>
    <row r="576" spans="6:6" ht="15.75" customHeight="1">
      <c r="F576" s="720"/>
    </row>
    <row r="577" spans="6:6" ht="15.75" customHeight="1">
      <c r="F577" s="720"/>
    </row>
    <row r="578" spans="6:6" ht="15.75" customHeight="1">
      <c r="F578" s="720"/>
    </row>
    <row r="579" spans="6:6" ht="15.75" customHeight="1">
      <c r="F579" s="720"/>
    </row>
    <row r="580" spans="6:6" ht="15.75" customHeight="1">
      <c r="F580" s="720"/>
    </row>
    <row r="581" spans="6:6" ht="15.75" customHeight="1">
      <c r="F581" s="720"/>
    </row>
    <row r="582" spans="6:6" ht="15.75" customHeight="1">
      <c r="F582" s="720"/>
    </row>
    <row r="583" spans="6:6" ht="15.75" customHeight="1">
      <c r="F583" s="720"/>
    </row>
    <row r="584" spans="6:6" ht="15.75" customHeight="1">
      <c r="F584" s="720"/>
    </row>
    <row r="585" spans="6:6" ht="15.75" customHeight="1">
      <c r="F585" s="720"/>
    </row>
    <row r="586" spans="6:6" ht="15.75" customHeight="1">
      <c r="F586" s="720"/>
    </row>
    <row r="587" spans="6:6" ht="15.75" customHeight="1">
      <c r="F587" s="720"/>
    </row>
    <row r="588" spans="6:6" ht="15.75" customHeight="1">
      <c r="F588" s="720"/>
    </row>
    <row r="589" spans="6:6" ht="15.75" customHeight="1">
      <c r="F589" s="720"/>
    </row>
    <row r="590" spans="6:6" ht="15.75" customHeight="1">
      <c r="F590" s="720"/>
    </row>
    <row r="591" spans="6:6" ht="15.75" customHeight="1">
      <c r="F591" s="720"/>
    </row>
    <row r="592" spans="6:6" ht="15.75" customHeight="1">
      <c r="F592" s="720"/>
    </row>
    <row r="593" spans="6:6" ht="15.75" customHeight="1">
      <c r="F593" s="720"/>
    </row>
    <row r="594" spans="6:6" ht="15.75" customHeight="1">
      <c r="F594" s="720"/>
    </row>
    <row r="595" spans="6:6" ht="15.75" customHeight="1">
      <c r="F595" s="720"/>
    </row>
    <row r="596" spans="6:6" ht="15.75" customHeight="1">
      <c r="F596" s="720"/>
    </row>
    <row r="597" spans="6:6" ht="15.75" customHeight="1">
      <c r="F597" s="720"/>
    </row>
    <row r="598" spans="6:6" ht="15.75" customHeight="1">
      <c r="F598" s="720"/>
    </row>
    <row r="599" spans="6:6" ht="15.75" customHeight="1">
      <c r="F599" s="720"/>
    </row>
    <row r="600" spans="6:6" ht="15.75" customHeight="1">
      <c r="F600" s="720"/>
    </row>
    <row r="601" spans="6:6" ht="15.75" customHeight="1">
      <c r="F601" s="720"/>
    </row>
    <row r="602" spans="6:6" ht="15.75" customHeight="1">
      <c r="F602" s="720"/>
    </row>
    <row r="603" spans="6:6" ht="15.75" customHeight="1">
      <c r="F603" s="720"/>
    </row>
    <row r="604" spans="6:6" ht="15.75" customHeight="1">
      <c r="F604" s="720"/>
    </row>
    <row r="605" spans="6:6" ht="15.75" customHeight="1">
      <c r="F605" s="720"/>
    </row>
    <row r="606" spans="6:6" ht="15.75" customHeight="1">
      <c r="F606" s="720"/>
    </row>
    <row r="607" spans="6:6" ht="15.75" customHeight="1">
      <c r="F607" s="720"/>
    </row>
    <row r="608" spans="6:6" ht="15.75" customHeight="1">
      <c r="F608" s="720"/>
    </row>
    <row r="609" spans="6:6" ht="15.75" customHeight="1">
      <c r="F609" s="720"/>
    </row>
    <row r="610" spans="6:6" ht="15.75" customHeight="1">
      <c r="F610" s="720"/>
    </row>
    <row r="611" spans="6:6" ht="15.75" customHeight="1">
      <c r="F611" s="720"/>
    </row>
    <row r="612" spans="6:6" ht="15.75" customHeight="1">
      <c r="F612" s="720"/>
    </row>
    <row r="613" spans="6:6" ht="15.75" customHeight="1">
      <c r="F613" s="720"/>
    </row>
    <row r="614" spans="6:6" ht="15.75" customHeight="1">
      <c r="F614" s="720"/>
    </row>
    <row r="615" spans="6:6" ht="15.75" customHeight="1">
      <c r="F615" s="720"/>
    </row>
    <row r="616" spans="6:6" ht="15.75" customHeight="1">
      <c r="F616" s="720"/>
    </row>
    <row r="617" spans="6:6" ht="15.75" customHeight="1">
      <c r="F617" s="720"/>
    </row>
    <row r="618" spans="6:6" ht="15.75" customHeight="1">
      <c r="F618" s="720"/>
    </row>
    <row r="619" spans="6:6" ht="15.75" customHeight="1">
      <c r="F619" s="720"/>
    </row>
    <row r="620" spans="6:6" ht="15.75" customHeight="1">
      <c r="F620" s="720"/>
    </row>
    <row r="621" spans="6:6" ht="15.75" customHeight="1">
      <c r="F621" s="720"/>
    </row>
    <row r="622" spans="6:6" ht="15.75" customHeight="1">
      <c r="F622" s="720"/>
    </row>
    <row r="623" spans="6:6" ht="15.75" customHeight="1">
      <c r="F623" s="720"/>
    </row>
    <row r="624" spans="6:6" ht="15.75" customHeight="1">
      <c r="F624" s="720"/>
    </row>
    <row r="625" spans="6:6" ht="15.75" customHeight="1">
      <c r="F625" s="720"/>
    </row>
    <row r="626" spans="6:6" ht="15.75" customHeight="1">
      <c r="F626" s="720"/>
    </row>
    <row r="627" spans="6:6" ht="15.75" customHeight="1">
      <c r="F627" s="720"/>
    </row>
    <row r="628" spans="6:6" ht="15.75" customHeight="1">
      <c r="F628" s="720"/>
    </row>
    <row r="629" spans="6:6" ht="15.75" customHeight="1">
      <c r="F629" s="720"/>
    </row>
    <row r="630" spans="6:6" ht="15.75" customHeight="1">
      <c r="F630" s="720"/>
    </row>
    <row r="631" spans="6:6" ht="15.75" customHeight="1">
      <c r="F631" s="720"/>
    </row>
    <row r="632" spans="6:6" ht="15.75" customHeight="1">
      <c r="F632" s="720"/>
    </row>
    <row r="633" spans="6:6" ht="15.75" customHeight="1">
      <c r="F633" s="720"/>
    </row>
    <row r="634" spans="6:6" ht="15.75" customHeight="1">
      <c r="F634" s="720"/>
    </row>
    <row r="635" spans="6:6" ht="15.75" customHeight="1">
      <c r="F635" s="720"/>
    </row>
    <row r="636" spans="6:6" ht="15.75" customHeight="1">
      <c r="F636" s="720"/>
    </row>
    <row r="637" spans="6:6" ht="15.75" customHeight="1">
      <c r="F637" s="720"/>
    </row>
    <row r="638" spans="6:6" ht="15.75" customHeight="1">
      <c r="F638" s="720"/>
    </row>
    <row r="639" spans="6:6" ht="15.75" customHeight="1">
      <c r="F639" s="720"/>
    </row>
    <row r="640" spans="6:6" ht="15.75" customHeight="1">
      <c r="F640" s="720"/>
    </row>
    <row r="641" spans="6:6" ht="15.75" customHeight="1">
      <c r="F641" s="720"/>
    </row>
    <row r="642" spans="6:6" ht="15.75" customHeight="1">
      <c r="F642" s="720"/>
    </row>
    <row r="643" spans="6:6" ht="15.75" customHeight="1">
      <c r="F643" s="720"/>
    </row>
    <row r="644" spans="6:6" ht="15.75" customHeight="1">
      <c r="F644" s="720"/>
    </row>
    <row r="645" spans="6:6" ht="15.75" customHeight="1">
      <c r="F645" s="720"/>
    </row>
    <row r="646" spans="6:6" ht="15.75" customHeight="1">
      <c r="F646" s="720"/>
    </row>
    <row r="647" spans="6:6" ht="15.75" customHeight="1">
      <c r="F647" s="720"/>
    </row>
    <row r="648" spans="6:6" ht="15.75" customHeight="1">
      <c r="F648" s="720"/>
    </row>
    <row r="649" spans="6:6" ht="15.75" customHeight="1">
      <c r="F649" s="720"/>
    </row>
    <row r="650" spans="6:6" ht="15.75" customHeight="1">
      <c r="F650" s="720"/>
    </row>
    <row r="651" spans="6:6" ht="15.75" customHeight="1">
      <c r="F651" s="720"/>
    </row>
    <row r="652" spans="6:6" ht="15.75" customHeight="1">
      <c r="F652" s="720"/>
    </row>
    <row r="653" spans="6:6" ht="15.75" customHeight="1">
      <c r="F653" s="720"/>
    </row>
    <row r="654" spans="6:6" ht="15.75" customHeight="1">
      <c r="F654" s="720"/>
    </row>
    <row r="655" spans="6:6" ht="15.75" customHeight="1">
      <c r="F655" s="720"/>
    </row>
    <row r="656" spans="6:6" ht="15.75" customHeight="1">
      <c r="F656" s="720"/>
    </row>
    <row r="657" spans="6:6" ht="15.75" customHeight="1">
      <c r="F657" s="720"/>
    </row>
    <row r="658" spans="6:6" ht="15.75" customHeight="1">
      <c r="F658" s="720"/>
    </row>
    <row r="659" spans="6:6" ht="15.75" customHeight="1">
      <c r="F659" s="720"/>
    </row>
    <row r="660" spans="6:6" ht="15.75" customHeight="1">
      <c r="F660" s="720"/>
    </row>
    <row r="661" spans="6:6" ht="15.75" customHeight="1">
      <c r="F661" s="720"/>
    </row>
    <row r="662" spans="6:6" ht="15.75" customHeight="1">
      <c r="F662" s="720"/>
    </row>
    <row r="663" spans="6:6" ht="15.75" customHeight="1">
      <c r="F663" s="720"/>
    </row>
    <row r="664" spans="6:6" ht="15.75" customHeight="1">
      <c r="F664" s="720"/>
    </row>
    <row r="665" spans="6:6" ht="15.75" customHeight="1">
      <c r="F665" s="720"/>
    </row>
    <row r="666" spans="6:6" ht="15.75" customHeight="1">
      <c r="F666" s="720"/>
    </row>
    <row r="667" spans="6:6" ht="15.75" customHeight="1">
      <c r="F667" s="720"/>
    </row>
    <row r="668" spans="6:6" ht="15.75" customHeight="1">
      <c r="F668" s="720"/>
    </row>
    <row r="669" spans="6:6" ht="15.75" customHeight="1">
      <c r="F669" s="720"/>
    </row>
    <row r="670" spans="6:6" ht="15.75" customHeight="1">
      <c r="F670" s="720"/>
    </row>
    <row r="671" spans="6:6" ht="15.75" customHeight="1">
      <c r="F671" s="720"/>
    </row>
    <row r="672" spans="6:6" ht="15.75" customHeight="1">
      <c r="F672" s="720"/>
    </row>
    <row r="673" spans="6:6" ht="15.75" customHeight="1">
      <c r="F673" s="720"/>
    </row>
    <row r="674" spans="6:6" ht="15.75" customHeight="1">
      <c r="F674" s="720"/>
    </row>
    <row r="675" spans="6:6" ht="15.75" customHeight="1">
      <c r="F675" s="720"/>
    </row>
    <row r="676" spans="6:6" ht="15.75" customHeight="1">
      <c r="F676" s="720"/>
    </row>
    <row r="677" spans="6:6" ht="15.75" customHeight="1">
      <c r="F677" s="720"/>
    </row>
    <row r="678" spans="6:6" ht="15.75" customHeight="1">
      <c r="F678" s="720"/>
    </row>
    <row r="679" spans="6:6" ht="15.75" customHeight="1">
      <c r="F679" s="720"/>
    </row>
    <row r="680" spans="6:6" ht="15.75" customHeight="1">
      <c r="F680" s="720"/>
    </row>
    <row r="681" spans="6:6" ht="15.75" customHeight="1">
      <c r="F681" s="720"/>
    </row>
    <row r="682" spans="6:6" ht="15.75" customHeight="1">
      <c r="F682" s="720"/>
    </row>
    <row r="683" spans="6:6" ht="15.75" customHeight="1">
      <c r="F683" s="720"/>
    </row>
    <row r="684" spans="6:6" ht="15.75" customHeight="1">
      <c r="F684" s="720"/>
    </row>
    <row r="685" spans="6:6" ht="15.75" customHeight="1">
      <c r="F685" s="720"/>
    </row>
    <row r="686" spans="6:6" ht="15.75" customHeight="1">
      <c r="F686" s="720"/>
    </row>
    <row r="687" spans="6:6" ht="15.75" customHeight="1">
      <c r="F687" s="720"/>
    </row>
    <row r="688" spans="6:6" ht="15.75" customHeight="1">
      <c r="F688" s="720"/>
    </row>
    <row r="689" spans="6:6" ht="15.75" customHeight="1">
      <c r="F689" s="720"/>
    </row>
    <row r="690" spans="6:6" ht="15.75" customHeight="1">
      <c r="F690" s="720"/>
    </row>
    <row r="691" spans="6:6" ht="15.75" customHeight="1">
      <c r="F691" s="720"/>
    </row>
    <row r="692" spans="6:6" ht="15.75" customHeight="1">
      <c r="F692" s="720"/>
    </row>
    <row r="693" spans="6:6" ht="15.75" customHeight="1">
      <c r="F693" s="720"/>
    </row>
    <row r="694" spans="6:6" ht="15.75" customHeight="1">
      <c r="F694" s="720"/>
    </row>
    <row r="695" spans="6:6" ht="15.75" customHeight="1">
      <c r="F695" s="720"/>
    </row>
    <row r="696" spans="6:6" ht="15.75" customHeight="1">
      <c r="F696" s="720"/>
    </row>
    <row r="697" spans="6:6" ht="15.75" customHeight="1">
      <c r="F697" s="720"/>
    </row>
    <row r="698" spans="6:6" ht="15.75" customHeight="1">
      <c r="F698" s="720"/>
    </row>
    <row r="699" spans="6:6" ht="15.75" customHeight="1">
      <c r="F699" s="720"/>
    </row>
    <row r="700" spans="6:6" ht="15.75" customHeight="1">
      <c r="F700" s="720"/>
    </row>
    <row r="701" spans="6:6" ht="15.75" customHeight="1">
      <c r="F701" s="720"/>
    </row>
    <row r="702" spans="6:6" ht="15.75" customHeight="1">
      <c r="F702" s="720"/>
    </row>
    <row r="703" spans="6:6" ht="15.75" customHeight="1">
      <c r="F703" s="720"/>
    </row>
    <row r="704" spans="6:6" ht="15.75" customHeight="1">
      <c r="F704" s="720"/>
    </row>
    <row r="705" spans="6:6" ht="15.75" customHeight="1">
      <c r="F705" s="720"/>
    </row>
    <row r="706" spans="6:6" ht="15.75" customHeight="1">
      <c r="F706" s="720"/>
    </row>
    <row r="707" spans="6:6" ht="15.75" customHeight="1">
      <c r="F707" s="720"/>
    </row>
    <row r="708" spans="6:6" ht="15.75" customHeight="1">
      <c r="F708" s="720"/>
    </row>
    <row r="709" spans="6:6" ht="15.75" customHeight="1">
      <c r="F709" s="720"/>
    </row>
    <row r="710" spans="6:6" ht="15.75" customHeight="1">
      <c r="F710" s="720"/>
    </row>
    <row r="711" spans="6:6" ht="15.75" customHeight="1">
      <c r="F711" s="720"/>
    </row>
    <row r="712" spans="6:6" ht="15.75" customHeight="1">
      <c r="F712" s="720"/>
    </row>
    <row r="713" spans="6:6" ht="15.75" customHeight="1">
      <c r="F713" s="720"/>
    </row>
    <row r="714" spans="6:6" ht="15.75" customHeight="1">
      <c r="F714" s="720"/>
    </row>
    <row r="715" spans="6:6" ht="15.75" customHeight="1">
      <c r="F715" s="720"/>
    </row>
    <row r="716" spans="6:6" ht="15.75" customHeight="1">
      <c r="F716" s="720"/>
    </row>
    <row r="717" spans="6:6" ht="15.75" customHeight="1">
      <c r="F717" s="720"/>
    </row>
    <row r="718" spans="6:6" ht="15.75" customHeight="1">
      <c r="F718" s="720"/>
    </row>
    <row r="719" spans="6:6" ht="15.75" customHeight="1">
      <c r="F719" s="720"/>
    </row>
    <row r="720" spans="6:6" ht="15.75" customHeight="1">
      <c r="F720" s="720"/>
    </row>
    <row r="721" spans="6:6" ht="15.75" customHeight="1">
      <c r="F721" s="720"/>
    </row>
    <row r="722" spans="6:6" ht="15.75" customHeight="1">
      <c r="F722" s="720"/>
    </row>
    <row r="723" spans="6:6" ht="15.75" customHeight="1">
      <c r="F723" s="720"/>
    </row>
    <row r="724" spans="6:6" ht="15.75" customHeight="1">
      <c r="F724" s="720"/>
    </row>
    <row r="725" spans="6:6" ht="15.75" customHeight="1">
      <c r="F725" s="720"/>
    </row>
    <row r="726" spans="6:6" ht="15.75" customHeight="1">
      <c r="F726" s="720"/>
    </row>
    <row r="727" spans="6:6" ht="15.75" customHeight="1">
      <c r="F727" s="720"/>
    </row>
    <row r="728" spans="6:6" ht="15.75" customHeight="1">
      <c r="F728" s="720"/>
    </row>
    <row r="729" spans="6:6" ht="15.75" customHeight="1">
      <c r="F729" s="720"/>
    </row>
    <row r="730" spans="6:6" ht="15.75" customHeight="1">
      <c r="F730" s="720"/>
    </row>
    <row r="731" spans="6:6" ht="15.75" customHeight="1">
      <c r="F731" s="720"/>
    </row>
    <row r="732" spans="6:6" ht="15.75" customHeight="1">
      <c r="F732" s="720"/>
    </row>
    <row r="733" spans="6:6" ht="15.75" customHeight="1">
      <c r="F733" s="720"/>
    </row>
    <row r="734" spans="6:6" ht="15.75" customHeight="1">
      <c r="F734" s="720"/>
    </row>
    <row r="735" spans="6:6" ht="15.75" customHeight="1">
      <c r="F735" s="720"/>
    </row>
    <row r="736" spans="6:6" ht="15.75" customHeight="1">
      <c r="F736" s="720"/>
    </row>
    <row r="737" spans="6:6" ht="15.75" customHeight="1">
      <c r="F737" s="720"/>
    </row>
    <row r="738" spans="6:6" ht="15.75" customHeight="1">
      <c r="F738" s="720"/>
    </row>
    <row r="739" spans="6:6" ht="15.75" customHeight="1">
      <c r="F739" s="720"/>
    </row>
    <row r="740" spans="6:6" ht="15.75" customHeight="1">
      <c r="F740" s="720"/>
    </row>
    <row r="741" spans="6:6" ht="15.75" customHeight="1">
      <c r="F741" s="720"/>
    </row>
    <row r="742" spans="6:6" ht="15.75" customHeight="1">
      <c r="F742" s="720"/>
    </row>
    <row r="743" spans="6:6" ht="15.75" customHeight="1">
      <c r="F743" s="720"/>
    </row>
    <row r="744" spans="6:6" ht="15.75" customHeight="1">
      <c r="F744" s="720"/>
    </row>
    <row r="745" spans="6:6" ht="15.75" customHeight="1">
      <c r="F745" s="720"/>
    </row>
    <row r="746" spans="6:6" ht="15.75" customHeight="1">
      <c r="F746" s="720"/>
    </row>
    <row r="747" spans="6:6" ht="15.75" customHeight="1">
      <c r="F747" s="720"/>
    </row>
    <row r="748" spans="6:6" ht="15.75" customHeight="1">
      <c r="F748" s="720"/>
    </row>
    <row r="749" spans="6:6" ht="15.75" customHeight="1">
      <c r="F749" s="720"/>
    </row>
    <row r="750" spans="6:6" ht="15.75" customHeight="1">
      <c r="F750" s="720"/>
    </row>
    <row r="751" spans="6:6" ht="15.75" customHeight="1">
      <c r="F751" s="720"/>
    </row>
    <row r="752" spans="6:6" ht="15.75" customHeight="1">
      <c r="F752" s="720"/>
    </row>
    <row r="753" spans="6:6" ht="15.75" customHeight="1">
      <c r="F753" s="720"/>
    </row>
    <row r="754" spans="6:6" ht="15.75" customHeight="1">
      <c r="F754" s="720"/>
    </row>
    <row r="755" spans="6:6" ht="15.75" customHeight="1">
      <c r="F755" s="720"/>
    </row>
    <row r="756" spans="6:6" ht="15.75" customHeight="1">
      <c r="F756" s="720"/>
    </row>
    <row r="757" spans="6:6" ht="15.75" customHeight="1">
      <c r="F757" s="720"/>
    </row>
    <row r="758" spans="6:6" ht="15.75" customHeight="1">
      <c r="F758" s="720"/>
    </row>
    <row r="759" spans="6:6" ht="15.75" customHeight="1">
      <c r="F759" s="720"/>
    </row>
    <row r="760" spans="6:6" ht="15.75" customHeight="1">
      <c r="F760" s="720"/>
    </row>
    <row r="761" spans="6:6" ht="15.75" customHeight="1">
      <c r="F761" s="720"/>
    </row>
    <row r="762" spans="6:6" ht="15.75" customHeight="1">
      <c r="F762" s="720"/>
    </row>
    <row r="763" spans="6:6" ht="15.75" customHeight="1">
      <c r="F763" s="720"/>
    </row>
    <row r="764" spans="6:6" ht="15.75" customHeight="1">
      <c r="F764" s="720"/>
    </row>
    <row r="765" spans="6:6" ht="15.75" customHeight="1">
      <c r="F765" s="720"/>
    </row>
    <row r="766" spans="6:6" ht="15.75" customHeight="1">
      <c r="F766" s="720"/>
    </row>
    <row r="767" spans="6:6" ht="15.75" customHeight="1">
      <c r="F767" s="720"/>
    </row>
    <row r="768" spans="6:6" ht="15.75" customHeight="1">
      <c r="F768" s="720"/>
    </row>
    <row r="769" spans="6:6" ht="15.75" customHeight="1">
      <c r="F769" s="720"/>
    </row>
    <row r="770" spans="6:6" ht="15.75" customHeight="1">
      <c r="F770" s="720"/>
    </row>
    <row r="771" spans="6:6" ht="15.75" customHeight="1">
      <c r="F771" s="720"/>
    </row>
    <row r="772" spans="6:6" ht="15.75" customHeight="1">
      <c r="F772" s="720"/>
    </row>
    <row r="773" spans="6:6" ht="15.75" customHeight="1">
      <c r="F773" s="720"/>
    </row>
    <row r="774" spans="6:6" ht="15.75" customHeight="1">
      <c r="F774" s="720"/>
    </row>
    <row r="775" spans="6:6" ht="15.75" customHeight="1">
      <c r="F775" s="720"/>
    </row>
    <row r="776" spans="6:6" ht="15.75" customHeight="1">
      <c r="F776" s="720"/>
    </row>
    <row r="777" spans="6:6" ht="15.75" customHeight="1">
      <c r="F777" s="720"/>
    </row>
    <row r="778" spans="6:6" ht="15.75" customHeight="1">
      <c r="F778" s="720"/>
    </row>
    <row r="779" spans="6:6" ht="15.75" customHeight="1">
      <c r="F779" s="720"/>
    </row>
    <row r="780" spans="6:6" ht="15.75" customHeight="1">
      <c r="F780" s="720"/>
    </row>
    <row r="781" spans="6:6" ht="15.75" customHeight="1">
      <c r="F781" s="720"/>
    </row>
    <row r="782" spans="6:6" ht="15.75" customHeight="1">
      <c r="F782" s="720"/>
    </row>
    <row r="783" spans="6:6" ht="15.75" customHeight="1">
      <c r="F783" s="720"/>
    </row>
    <row r="784" spans="6:6" ht="15.75" customHeight="1">
      <c r="F784" s="720"/>
    </row>
    <row r="785" spans="6:6" ht="15.75" customHeight="1">
      <c r="F785" s="720"/>
    </row>
    <row r="786" spans="6:6" ht="15.75" customHeight="1">
      <c r="F786" s="720"/>
    </row>
    <row r="787" spans="6:6" ht="15.75" customHeight="1">
      <c r="F787" s="720"/>
    </row>
    <row r="788" spans="6:6" ht="15.75" customHeight="1">
      <c r="F788" s="720"/>
    </row>
    <row r="789" spans="6:6" ht="15.75" customHeight="1">
      <c r="F789" s="720"/>
    </row>
    <row r="790" spans="6:6" ht="15.75" customHeight="1">
      <c r="F790" s="720"/>
    </row>
    <row r="791" spans="6:6" ht="15.75" customHeight="1">
      <c r="F791" s="720"/>
    </row>
    <row r="792" spans="6:6" ht="15.75" customHeight="1">
      <c r="F792" s="720"/>
    </row>
    <row r="793" spans="6:6" ht="15.75" customHeight="1">
      <c r="F793" s="720"/>
    </row>
    <row r="794" spans="6:6" ht="15.75" customHeight="1">
      <c r="F794" s="720"/>
    </row>
    <row r="795" spans="6:6" ht="15.75" customHeight="1">
      <c r="F795" s="720"/>
    </row>
    <row r="796" spans="6:6" ht="15.75" customHeight="1">
      <c r="F796" s="720"/>
    </row>
    <row r="797" spans="6:6" ht="15.75" customHeight="1">
      <c r="F797" s="720"/>
    </row>
    <row r="798" spans="6:6" ht="15.75" customHeight="1">
      <c r="F798" s="720"/>
    </row>
    <row r="799" spans="6:6" ht="15.75" customHeight="1">
      <c r="F799" s="720"/>
    </row>
    <row r="800" spans="6:6" ht="15.75" customHeight="1">
      <c r="F800" s="720"/>
    </row>
    <row r="801" spans="6:6" ht="15.75" customHeight="1">
      <c r="F801" s="720"/>
    </row>
    <row r="802" spans="6:6" ht="15.75" customHeight="1">
      <c r="F802" s="720"/>
    </row>
    <row r="803" spans="6:6" ht="15.75" customHeight="1">
      <c r="F803" s="720"/>
    </row>
    <row r="804" spans="6:6" ht="15.75" customHeight="1">
      <c r="F804" s="720"/>
    </row>
    <row r="805" spans="6:6" ht="15.75" customHeight="1">
      <c r="F805" s="720"/>
    </row>
    <row r="806" spans="6:6" ht="15.75" customHeight="1">
      <c r="F806" s="720"/>
    </row>
    <row r="807" spans="6:6" ht="15.75" customHeight="1">
      <c r="F807" s="720"/>
    </row>
    <row r="808" spans="6:6" ht="15.75" customHeight="1">
      <c r="F808" s="720"/>
    </row>
    <row r="809" spans="6:6" ht="15.75" customHeight="1">
      <c r="F809" s="720"/>
    </row>
    <row r="810" spans="6:6" ht="15.75" customHeight="1">
      <c r="F810" s="720"/>
    </row>
    <row r="811" spans="6:6" ht="15.75" customHeight="1">
      <c r="F811" s="720"/>
    </row>
    <row r="812" spans="6:6" ht="15.75" customHeight="1">
      <c r="F812" s="720"/>
    </row>
    <row r="813" spans="6:6" ht="15.75" customHeight="1">
      <c r="F813" s="720"/>
    </row>
    <row r="814" spans="6:6" ht="15.75" customHeight="1">
      <c r="F814" s="720"/>
    </row>
    <row r="815" spans="6:6" ht="15.75" customHeight="1">
      <c r="F815" s="720"/>
    </row>
    <row r="816" spans="6:6" ht="15.75" customHeight="1">
      <c r="F816" s="720"/>
    </row>
    <row r="817" spans="6:6" ht="15.75" customHeight="1">
      <c r="F817" s="720"/>
    </row>
    <row r="818" spans="6:6" ht="15.75" customHeight="1">
      <c r="F818" s="720"/>
    </row>
    <row r="819" spans="6:6" ht="15.75" customHeight="1">
      <c r="F819" s="720"/>
    </row>
    <row r="820" spans="6:6" ht="15.75" customHeight="1">
      <c r="F820" s="720"/>
    </row>
    <row r="821" spans="6:6" ht="15.75" customHeight="1">
      <c r="F821" s="720"/>
    </row>
    <row r="822" spans="6:6" ht="15.75" customHeight="1">
      <c r="F822" s="720"/>
    </row>
    <row r="823" spans="6:6" ht="15.75" customHeight="1">
      <c r="F823" s="720"/>
    </row>
    <row r="824" spans="6:6" ht="15.75" customHeight="1">
      <c r="F824" s="720"/>
    </row>
    <row r="825" spans="6:6" ht="15.75" customHeight="1">
      <c r="F825" s="720"/>
    </row>
    <row r="826" spans="6:6" ht="15.75" customHeight="1">
      <c r="F826" s="720"/>
    </row>
    <row r="827" spans="6:6" ht="15.75" customHeight="1">
      <c r="F827" s="720"/>
    </row>
    <row r="828" spans="6:6" ht="15.75" customHeight="1">
      <c r="F828" s="720"/>
    </row>
    <row r="829" spans="6:6" ht="15.75" customHeight="1">
      <c r="F829" s="720"/>
    </row>
    <row r="830" spans="6:6" ht="15.75" customHeight="1">
      <c r="F830" s="720"/>
    </row>
    <row r="831" spans="6:6" ht="15.75" customHeight="1">
      <c r="F831" s="720"/>
    </row>
    <row r="832" spans="6:6" ht="15.75" customHeight="1">
      <c r="F832" s="720"/>
    </row>
    <row r="833" spans="6:6" ht="15.75" customHeight="1">
      <c r="F833" s="720"/>
    </row>
    <row r="834" spans="6:6" ht="15.75" customHeight="1">
      <c r="F834" s="720"/>
    </row>
    <row r="835" spans="6:6" ht="15.75" customHeight="1">
      <c r="F835" s="720"/>
    </row>
    <row r="836" spans="6:6" ht="15.75" customHeight="1">
      <c r="F836" s="720"/>
    </row>
    <row r="837" spans="6:6" ht="15.75" customHeight="1">
      <c r="F837" s="720"/>
    </row>
    <row r="838" spans="6:6" ht="15.75" customHeight="1">
      <c r="F838" s="720"/>
    </row>
    <row r="839" spans="6:6" ht="15.75" customHeight="1">
      <c r="F839" s="720"/>
    </row>
    <row r="840" spans="6:6" ht="15.75" customHeight="1">
      <c r="F840" s="720"/>
    </row>
    <row r="841" spans="6:6" ht="15.75" customHeight="1">
      <c r="F841" s="720"/>
    </row>
    <row r="842" spans="6:6" ht="15.75" customHeight="1">
      <c r="F842" s="720"/>
    </row>
    <row r="843" spans="6:6" ht="15.75" customHeight="1">
      <c r="F843" s="720"/>
    </row>
    <row r="844" spans="6:6" ht="15.75" customHeight="1">
      <c r="F844" s="720"/>
    </row>
    <row r="845" spans="6:6" ht="15.75" customHeight="1">
      <c r="F845" s="720"/>
    </row>
    <row r="846" spans="6:6" ht="15.75" customHeight="1">
      <c r="F846" s="720"/>
    </row>
    <row r="847" spans="6:6" ht="15.75" customHeight="1">
      <c r="F847" s="720"/>
    </row>
    <row r="848" spans="6:6" ht="15.75" customHeight="1">
      <c r="F848" s="720"/>
    </row>
    <row r="849" spans="6:6" ht="15.75" customHeight="1">
      <c r="F849" s="720"/>
    </row>
    <row r="850" spans="6:6" ht="15.75" customHeight="1">
      <c r="F850" s="720"/>
    </row>
    <row r="851" spans="6:6" ht="15.75" customHeight="1">
      <c r="F851" s="720"/>
    </row>
    <row r="852" spans="6:6" ht="15.75" customHeight="1">
      <c r="F852" s="720"/>
    </row>
    <row r="853" spans="6:6" ht="15.75" customHeight="1">
      <c r="F853" s="720"/>
    </row>
    <row r="854" spans="6:6" ht="15.75" customHeight="1">
      <c r="F854" s="720"/>
    </row>
    <row r="855" spans="6:6" ht="15.75" customHeight="1">
      <c r="F855" s="720"/>
    </row>
    <row r="856" spans="6:6" ht="15.75" customHeight="1">
      <c r="F856" s="720"/>
    </row>
    <row r="857" spans="6:6" ht="15.75" customHeight="1">
      <c r="F857" s="720"/>
    </row>
    <row r="858" spans="6:6" ht="15.75" customHeight="1">
      <c r="F858" s="720"/>
    </row>
    <row r="859" spans="6:6" ht="15.75" customHeight="1">
      <c r="F859" s="720"/>
    </row>
    <row r="860" spans="6:6" ht="15.75" customHeight="1">
      <c r="F860" s="720"/>
    </row>
    <row r="861" spans="6:6" ht="15.75" customHeight="1">
      <c r="F861" s="720"/>
    </row>
    <row r="862" spans="6:6" ht="15.75" customHeight="1">
      <c r="F862" s="720"/>
    </row>
    <row r="863" spans="6:6" ht="15.75" customHeight="1">
      <c r="F863" s="720"/>
    </row>
    <row r="864" spans="6:6" ht="15.75" customHeight="1">
      <c r="F864" s="720"/>
    </row>
    <row r="865" spans="6:6" ht="15.75" customHeight="1">
      <c r="F865" s="720"/>
    </row>
    <row r="866" spans="6:6" ht="15.75" customHeight="1">
      <c r="F866" s="720"/>
    </row>
    <row r="867" spans="6:6" ht="15.75" customHeight="1">
      <c r="F867" s="720"/>
    </row>
    <row r="868" spans="6:6" ht="15.75" customHeight="1">
      <c r="F868" s="720"/>
    </row>
    <row r="869" spans="6:6" ht="15.75" customHeight="1">
      <c r="F869" s="720"/>
    </row>
    <row r="870" spans="6:6" ht="15.75" customHeight="1">
      <c r="F870" s="720"/>
    </row>
    <row r="871" spans="6:6" ht="15.75" customHeight="1">
      <c r="F871" s="720"/>
    </row>
    <row r="872" spans="6:6" ht="15.75" customHeight="1">
      <c r="F872" s="720"/>
    </row>
    <row r="873" spans="6:6" ht="15.75" customHeight="1">
      <c r="F873" s="720"/>
    </row>
    <row r="874" spans="6:6" ht="15.75" customHeight="1">
      <c r="F874" s="720"/>
    </row>
    <row r="875" spans="6:6" ht="15.75" customHeight="1">
      <c r="F875" s="720"/>
    </row>
    <row r="876" spans="6:6" ht="15.75" customHeight="1">
      <c r="F876" s="720"/>
    </row>
    <row r="877" spans="6:6" ht="15.75" customHeight="1">
      <c r="F877" s="720"/>
    </row>
    <row r="878" spans="6:6" ht="15.75" customHeight="1">
      <c r="F878" s="720"/>
    </row>
    <row r="879" spans="6:6" ht="15.75" customHeight="1">
      <c r="F879" s="720"/>
    </row>
    <row r="880" spans="6:6" ht="15.75" customHeight="1">
      <c r="F880" s="720"/>
    </row>
    <row r="881" spans="6:6" ht="15.75" customHeight="1">
      <c r="F881" s="720"/>
    </row>
    <row r="882" spans="6:6" ht="15.75" customHeight="1">
      <c r="F882" s="720"/>
    </row>
    <row r="883" spans="6:6" ht="15.75" customHeight="1">
      <c r="F883" s="720"/>
    </row>
    <row r="884" spans="6:6" ht="15.75" customHeight="1">
      <c r="F884" s="720"/>
    </row>
    <row r="885" spans="6:6" ht="15.75" customHeight="1">
      <c r="F885" s="720"/>
    </row>
    <row r="886" spans="6:6" ht="15.75" customHeight="1">
      <c r="F886" s="720"/>
    </row>
    <row r="887" spans="6:6" ht="15.75" customHeight="1">
      <c r="F887" s="720"/>
    </row>
    <row r="888" spans="6:6" ht="15.75" customHeight="1">
      <c r="F888" s="720"/>
    </row>
    <row r="889" spans="6:6" ht="15.75" customHeight="1">
      <c r="F889" s="720"/>
    </row>
    <row r="890" spans="6:6" ht="15.75" customHeight="1">
      <c r="F890" s="720"/>
    </row>
    <row r="891" spans="6:6" ht="15.75" customHeight="1">
      <c r="F891" s="720"/>
    </row>
    <row r="892" spans="6:6" ht="15.75" customHeight="1">
      <c r="F892" s="720"/>
    </row>
    <row r="893" spans="6:6" ht="15.75" customHeight="1">
      <c r="F893" s="720"/>
    </row>
    <row r="894" spans="6:6" ht="15.75" customHeight="1">
      <c r="F894" s="720"/>
    </row>
    <row r="895" spans="6:6" ht="15.75" customHeight="1">
      <c r="F895" s="720"/>
    </row>
    <row r="896" spans="6:6" ht="15.75" customHeight="1">
      <c r="F896" s="720"/>
    </row>
    <row r="897" spans="6:6" ht="15.75" customHeight="1">
      <c r="F897" s="720"/>
    </row>
    <row r="898" spans="6:6" ht="15.75" customHeight="1">
      <c r="F898" s="720"/>
    </row>
    <row r="899" spans="6:6" ht="15.75" customHeight="1">
      <c r="F899" s="720"/>
    </row>
    <row r="900" spans="6:6" ht="15.75" customHeight="1">
      <c r="F900" s="720"/>
    </row>
    <row r="901" spans="6:6" ht="15.75" customHeight="1">
      <c r="F901" s="720"/>
    </row>
    <row r="902" spans="6:6" ht="15.75" customHeight="1">
      <c r="F902" s="720"/>
    </row>
    <row r="903" spans="6:6" ht="15.75" customHeight="1">
      <c r="F903" s="720"/>
    </row>
    <row r="904" spans="6:6" ht="15.75" customHeight="1">
      <c r="F904" s="720"/>
    </row>
    <row r="905" spans="6:6" ht="15.75" customHeight="1">
      <c r="F905" s="720"/>
    </row>
    <row r="906" spans="6:6" ht="15.75" customHeight="1">
      <c r="F906" s="720"/>
    </row>
    <row r="907" spans="6:6" ht="15.75" customHeight="1">
      <c r="F907" s="720"/>
    </row>
    <row r="908" spans="6:6" ht="15.75" customHeight="1">
      <c r="F908" s="720"/>
    </row>
    <row r="909" spans="6:6" ht="15.75" customHeight="1">
      <c r="F909" s="720"/>
    </row>
    <row r="910" spans="6:6" ht="15.75" customHeight="1">
      <c r="F910" s="720"/>
    </row>
    <row r="911" spans="6:6" ht="15.75" customHeight="1">
      <c r="F911" s="720"/>
    </row>
    <row r="912" spans="6:6" ht="15.75" customHeight="1">
      <c r="F912" s="720"/>
    </row>
    <row r="913" spans="6:6" ht="15.75" customHeight="1">
      <c r="F913" s="720"/>
    </row>
    <row r="914" spans="6:6" ht="15.75" customHeight="1">
      <c r="F914" s="720"/>
    </row>
    <row r="915" spans="6:6" ht="15.75" customHeight="1">
      <c r="F915" s="720"/>
    </row>
    <row r="916" spans="6:6" ht="15.75" customHeight="1">
      <c r="F916" s="720"/>
    </row>
    <row r="917" spans="6:6" ht="15.75" customHeight="1">
      <c r="F917" s="720"/>
    </row>
    <row r="918" spans="6:6" ht="15.75" customHeight="1">
      <c r="F918" s="720"/>
    </row>
    <row r="919" spans="6:6" ht="15.75" customHeight="1">
      <c r="F919" s="720"/>
    </row>
    <row r="920" spans="6:6" ht="15.75" customHeight="1">
      <c r="F920" s="720"/>
    </row>
    <row r="921" spans="6:6" ht="15.75" customHeight="1">
      <c r="F921" s="720"/>
    </row>
    <row r="922" spans="6:6" ht="15.75" customHeight="1">
      <c r="F922" s="720"/>
    </row>
    <row r="923" spans="6:6" ht="15.75" customHeight="1">
      <c r="F923" s="720"/>
    </row>
    <row r="924" spans="6:6" ht="15.75" customHeight="1">
      <c r="F924" s="720"/>
    </row>
    <row r="925" spans="6:6" ht="15.75" customHeight="1">
      <c r="F925" s="720"/>
    </row>
    <row r="926" spans="6:6" ht="15.75" customHeight="1">
      <c r="F926" s="720"/>
    </row>
    <row r="927" spans="6:6" ht="15.75" customHeight="1">
      <c r="F927" s="720"/>
    </row>
    <row r="928" spans="6:6" ht="15.75" customHeight="1">
      <c r="F928" s="720"/>
    </row>
    <row r="929" spans="6:6" ht="15.75" customHeight="1">
      <c r="F929" s="720"/>
    </row>
    <row r="930" spans="6:6" ht="15.75" customHeight="1">
      <c r="F930" s="720"/>
    </row>
    <row r="931" spans="6:6" ht="15.75" customHeight="1">
      <c r="F931" s="720"/>
    </row>
    <row r="932" spans="6:6" ht="15.75" customHeight="1">
      <c r="F932" s="720"/>
    </row>
    <row r="933" spans="6:6" ht="15.75" customHeight="1">
      <c r="F933" s="720"/>
    </row>
    <row r="934" spans="6:6" ht="15.75" customHeight="1">
      <c r="F934" s="720"/>
    </row>
    <row r="935" spans="6:6" ht="15.75" customHeight="1">
      <c r="F935" s="720"/>
    </row>
    <row r="936" spans="6:6" ht="15.75" customHeight="1">
      <c r="F936" s="720"/>
    </row>
    <row r="937" spans="6:6" ht="15.75" customHeight="1">
      <c r="F937" s="720"/>
    </row>
    <row r="938" spans="6:6" ht="15.75" customHeight="1">
      <c r="F938" s="720"/>
    </row>
    <row r="939" spans="6:6" ht="15.75" customHeight="1">
      <c r="F939" s="720"/>
    </row>
    <row r="940" spans="6:6" ht="15.75" customHeight="1">
      <c r="F940" s="720"/>
    </row>
    <row r="941" spans="6:6" ht="15.75" customHeight="1">
      <c r="F941" s="720"/>
    </row>
    <row r="942" spans="6:6" ht="15.75" customHeight="1">
      <c r="F942" s="720"/>
    </row>
    <row r="943" spans="6:6" ht="15.75" customHeight="1">
      <c r="F943" s="720"/>
    </row>
    <row r="944" spans="6:6" ht="15.75" customHeight="1">
      <c r="F944" s="720"/>
    </row>
    <row r="945" spans="6:6" ht="15.75" customHeight="1">
      <c r="F945" s="720"/>
    </row>
    <row r="946" spans="6:6" ht="15.75" customHeight="1">
      <c r="F946" s="720"/>
    </row>
    <row r="947" spans="6:6" ht="15.75" customHeight="1">
      <c r="F947" s="720"/>
    </row>
    <row r="948" spans="6:6" ht="15.75" customHeight="1">
      <c r="F948" s="720"/>
    </row>
    <row r="949" spans="6:6" ht="15.75" customHeight="1">
      <c r="F949" s="720"/>
    </row>
    <row r="950" spans="6:6" ht="15.75" customHeight="1">
      <c r="F950" s="720"/>
    </row>
    <row r="951" spans="6:6" ht="15.75" customHeight="1">
      <c r="F951" s="720"/>
    </row>
    <row r="952" spans="6:6" ht="15.75" customHeight="1">
      <c r="F952" s="720"/>
    </row>
    <row r="953" spans="6:6" ht="15.75" customHeight="1">
      <c r="F953" s="720"/>
    </row>
    <row r="954" spans="6:6" ht="15.75" customHeight="1">
      <c r="F954" s="720"/>
    </row>
    <row r="955" spans="6:6" ht="15.75" customHeight="1">
      <c r="F955" s="720"/>
    </row>
    <row r="956" spans="6:6" ht="15.75" customHeight="1">
      <c r="F956" s="720"/>
    </row>
    <row r="957" spans="6:6" ht="15.75" customHeight="1">
      <c r="F957" s="720"/>
    </row>
    <row r="958" spans="6:6" ht="15.75" customHeight="1">
      <c r="F958" s="720"/>
    </row>
    <row r="959" spans="6:6" ht="15.75" customHeight="1">
      <c r="F959" s="720"/>
    </row>
    <row r="960" spans="6:6" ht="15.75" customHeight="1">
      <c r="F960" s="720"/>
    </row>
    <row r="961" spans="6:6" ht="15.75" customHeight="1">
      <c r="F961" s="720"/>
    </row>
    <row r="962" spans="6:6" ht="15.75" customHeight="1">
      <c r="F962" s="720"/>
    </row>
    <row r="963" spans="6:6" ht="15.75" customHeight="1">
      <c r="F963" s="720"/>
    </row>
    <row r="964" spans="6:6" ht="15.75" customHeight="1">
      <c r="F964" s="720"/>
    </row>
    <row r="965" spans="6:6" ht="15.75" customHeight="1">
      <c r="F965" s="720"/>
    </row>
    <row r="966" spans="6:6" ht="15.75" customHeight="1">
      <c r="F966" s="720"/>
    </row>
    <row r="967" spans="6:6" ht="15.75" customHeight="1">
      <c r="F967" s="720"/>
    </row>
    <row r="968" spans="6:6" ht="15.75" customHeight="1">
      <c r="F968" s="720"/>
    </row>
    <row r="969" spans="6:6" ht="15.75" customHeight="1">
      <c r="F969" s="720"/>
    </row>
    <row r="970" spans="6:6" ht="15.75" customHeight="1">
      <c r="F970" s="720"/>
    </row>
    <row r="971" spans="6:6" ht="15.75" customHeight="1">
      <c r="F971" s="720"/>
    </row>
    <row r="972" spans="6:6" ht="15.75" customHeight="1">
      <c r="F972" s="720"/>
    </row>
    <row r="973" spans="6:6" ht="15.75" customHeight="1">
      <c r="F973" s="720"/>
    </row>
    <row r="974" spans="6:6" ht="15.75" customHeight="1">
      <c r="F974" s="720"/>
    </row>
    <row r="975" spans="6:6" ht="15.75" customHeight="1">
      <c r="F975" s="720"/>
    </row>
    <row r="976" spans="6:6" ht="15.75" customHeight="1">
      <c r="F976" s="720"/>
    </row>
    <row r="977" spans="6:6" ht="15.75" customHeight="1">
      <c r="F977" s="720"/>
    </row>
    <row r="978" spans="6:6" ht="15.75" customHeight="1">
      <c r="F978" s="720"/>
    </row>
    <row r="979" spans="6:6" ht="15.75" customHeight="1">
      <c r="F979" s="720"/>
    </row>
    <row r="980" spans="6:6" ht="15.75" customHeight="1">
      <c r="F980" s="720"/>
    </row>
    <row r="981" spans="6:6" ht="15.75" customHeight="1">
      <c r="F981" s="720"/>
    </row>
    <row r="982" spans="6:6" ht="15.75" customHeight="1">
      <c r="F982" s="720"/>
    </row>
    <row r="983" spans="6:6" ht="15.75" customHeight="1">
      <c r="F983" s="720"/>
    </row>
    <row r="984" spans="6:6" ht="15.75" customHeight="1">
      <c r="F984" s="720"/>
    </row>
    <row r="985" spans="6:6" ht="15.75" customHeight="1">
      <c r="F985" s="720"/>
    </row>
    <row r="986" spans="6:6" ht="15.75" customHeight="1">
      <c r="F986" s="720"/>
    </row>
    <row r="987" spans="6:6" ht="15.75" customHeight="1">
      <c r="F987" s="720"/>
    </row>
    <row r="988" spans="6:6" ht="15.75" customHeight="1">
      <c r="F988" s="720"/>
    </row>
    <row r="989" spans="6:6" ht="15.75" customHeight="1">
      <c r="F989" s="720"/>
    </row>
    <row r="990" spans="6:6" ht="15.75" customHeight="1">
      <c r="F990" s="720"/>
    </row>
    <row r="991" spans="6:6" ht="15.75" customHeight="1">
      <c r="F991" s="720"/>
    </row>
    <row r="992" spans="6:6" ht="15.75" customHeight="1">
      <c r="F992" s="720"/>
    </row>
    <row r="993" spans="6:6" ht="15.75" customHeight="1">
      <c r="F993" s="720"/>
    </row>
    <row r="994" spans="6:6" ht="15.75" customHeight="1">
      <c r="F994" s="720"/>
    </row>
    <row r="995" spans="6:6" ht="15.75" customHeight="1">
      <c r="F995" s="720"/>
    </row>
    <row r="996" spans="6:6" ht="15.75" customHeight="1">
      <c r="F996" s="720"/>
    </row>
    <row r="997" spans="6:6" ht="15.75" customHeight="1">
      <c r="F997" s="720"/>
    </row>
    <row r="998" spans="6:6" ht="15.75" customHeight="1">
      <c r="F998" s="720"/>
    </row>
    <row r="999" spans="6:6" ht="15.75" customHeight="1">
      <c r="F999" s="720"/>
    </row>
  </sheetData>
  <mergeCells count="12">
    <mergeCell ref="B68:B69"/>
    <mergeCell ref="B70:B71"/>
    <mergeCell ref="B72:B73"/>
    <mergeCell ref="B128:I128"/>
    <mergeCell ref="J128:L128"/>
    <mergeCell ref="B61:B62"/>
    <mergeCell ref="C66:C67"/>
    <mergeCell ref="B2:L2"/>
    <mergeCell ref="B10:B11"/>
    <mergeCell ref="B15:B16"/>
    <mergeCell ref="B57:B58"/>
    <mergeCell ref="B59:B6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outlinePr summaryBelow="0" summaryRight="0"/>
  </sheetPr>
  <dimension ref="A1:Y1002"/>
  <sheetViews>
    <sheetView topLeftCell="A97" workbookViewId="0">
      <selection activeCell="A97" sqref="A1:A1048576"/>
    </sheetView>
  </sheetViews>
  <sheetFormatPr defaultColWidth="14.42578125" defaultRowHeight="15" customHeight="1"/>
  <cols>
    <col min="1" max="1" width="3.5703125" style="1006"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17.5703125" customWidth="1"/>
    <col min="10" max="10" width="11" customWidth="1"/>
    <col min="11" max="11" width="11.28515625" customWidth="1"/>
    <col min="12" max="12" width="11.42578125" customWidth="1"/>
  </cols>
  <sheetData>
    <row r="1" spans="1:25" ht="36.75">
      <c r="A1" s="1002"/>
      <c r="B1" s="721" t="s">
        <v>92</v>
      </c>
      <c r="C1" s="721" t="s">
        <v>93</v>
      </c>
      <c r="D1" s="722" t="s">
        <v>94</v>
      </c>
      <c r="E1" s="723" t="s">
        <v>95</v>
      </c>
      <c r="F1" s="724" t="s">
        <v>96</v>
      </c>
      <c r="G1" s="721" t="s">
        <v>97</v>
      </c>
      <c r="H1" s="721" t="s">
        <v>98</v>
      </c>
      <c r="I1" s="725" t="s">
        <v>99</v>
      </c>
      <c r="J1" s="520" t="s">
        <v>100</v>
      </c>
      <c r="K1" s="726" t="s">
        <v>101</v>
      </c>
      <c r="L1" s="723" t="s">
        <v>102</v>
      </c>
    </row>
    <row r="2" spans="1:25" ht="23.25">
      <c r="A2" s="1002"/>
      <c r="B2" s="1128" t="s">
        <v>1179</v>
      </c>
      <c r="C2" s="1129"/>
      <c r="D2" s="1129"/>
      <c r="E2" s="1129"/>
      <c r="F2" s="1129"/>
      <c r="G2" s="1129"/>
      <c r="H2" s="1129"/>
      <c r="I2" s="1129"/>
      <c r="J2" s="1129"/>
      <c r="K2" s="1129"/>
      <c r="L2" s="1130"/>
    </row>
    <row r="3" spans="1:25">
      <c r="A3" s="1003">
        <v>1</v>
      </c>
      <c r="B3" s="727" t="s">
        <v>1180</v>
      </c>
      <c r="C3" s="728" t="s">
        <v>1181</v>
      </c>
      <c r="D3" s="381" t="s">
        <v>1182</v>
      </c>
      <c r="E3" s="283"/>
      <c r="F3" s="729">
        <v>33868</v>
      </c>
      <c r="G3" s="428" t="s">
        <v>1183</v>
      </c>
      <c r="H3" s="353" t="s">
        <v>139</v>
      </c>
      <c r="I3" s="730">
        <v>5</v>
      </c>
      <c r="J3" s="731"/>
      <c r="K3" s="732">
        <f>J3/144</f>
        <v>0</v>
      </c>
      <c r="L3" s="229">
        <f>I3*J3</f>
        <v>0</v>
      </c>
      <c r="M3" s="611"/>
      <c r="N3" s="611"/>
      <c r="O3" s="611"/>
      <c r="P3" s="611"/>
      <c r="Q3" s="611"/>
      <c r="R3" s="611"/>
      <c r="S3" s="611"/>
      <c r="T3" s="611"/>
      <c r="U3" s="611"/>
      <c r="V3" s="611"/>
      <c r="W3" s="611"/>
      <c r="X3" s="611"/>
      <c r="Y3" s="611"/>
    </row>
    <row r="4" spans="1:25">
      <c r="A4" s="1003">
        <v>2</v>
      </c>
      <c r="B4" s="733"/>
      <c r="C4" s="734" t="s">
        <v>1184</v>
      </c>
      <c r="D4" s="475" t="s">
        <v>1182</v>
      </c>
      <c r="E4" s="316"/>
      <c r="F4" s="706">
        <v>33870</v>
      </c>
      <c r="G4" s="373" t="s">
        <v>1185</v>
      </c>
      <c r="H4" s="311" t="s">
        <v>139</v>
      </c>
      <c r="I4" s="735">
        <v>5</v>
      </c>
      <c r="J4" s="736"/>
      <c r="K4" s="595"/>
      <c r="L4" s="595"/>
      <c r="M4" s="611"/>
      <c r="N4" s="611"/>
      <c r="O4" s="611"/>
      <c r="P4" s="611"/>
      <c r="Q4" s="611"/>
      <c r="R4" s="611"/>
      <c r="S4" s="611"/>
      <c r="T4" s="611"/>
      <c r="U4" s="611"/>
      <c r="V4" s="611"/>
      <c r="W4" s="611"/>
      <c r="X4" s="611"/>
      <c r="Y4" s="611"/>
    </row>
    <row r="5" spans="1:25">
      <c r="A5" s="1003">
        <v>3</v>
      </c>
      <c r="B5" s="626" t="s">
        <v>1186</v>
      </c>
      <c r="C5" s="737" t="s">
        <v>1187</v>
      </c>
      <c r="D5" s="738"/>
      <c r="E5" s="739"/>
      <c r="F5" s="486"/>
      <c r="G5" s="625" t="s">
        <v>1188</v>
      </c>
      <c r="H5" s="367" t="s">
        <v>139</v>
      </c>
      <c r="I5" s="592">
        <v>3</v>
      </c>
      <c r="J5" s="231"/>
      <c r="K5" s="261">
        <f>J5/144</f>
        <v>0</v>
      </c>
      <c r="L5" s="214">
        <f>I5*J5</f>
        <v>0</v>
      </c>
      <c r="M5" s="611"/>
      <c r="N5" s="611"/>
      <c r="O5" s="611"/>
      <c r="P5" s="611"/>
      <c r="Q5" s="611"/>
      <c r="R5" s="611"/>
      <c r="S5" s="611"/>
      <c r="T5" s="611"/>
      <c r="U5" s="611"/>
      <c r="V5" s="611"/>
      <c r="W5" s="611"/>
      <c r="X5" s="611"/>
      <c r="Y5" s="611"/>
    </row>
    <row r="6" spans="1:25">
      <c r="A6" s="1003"/>
      <c r="B6" s="305"/>
      <c r="C6" s="740" t="s">
        <v>1189</v>
      </c>
      <c r="D6" s="741" t="s">
        <v>661</v>
      </c>
      <c r="E6" s="742"/>
      <c r="F6" s="499"/>
      <c r="G6" s="373" t="s">
        <v>1190</v>
      </c>
      <c r="H6" s="311"/>
      <c r="I6" s="312"/>
      <c r="J6" s="164"/>
      <c r="K6" s="260"/>
      <c r="L6" s="595"/>
      <c r="M6" s="611"/>
      <c r="N6" s="611"/>
      <c r="O6" s="611"/>
      <c r="P6" s="611"/>
      <c r="Q6" s="611"/>
      <c r="R6" s="611"/>
      <c r="S6" s="611"/>
      <c r="T6" s="611"/>
      <c r="U6" s="611"/>
      <c r="V6" s="611"/>
      <c r="W6" s="611"/>
      <c r="X6" s="611"/>
      <c r="Y6" s="611"/>
    </row>
    <row r="7" spans="1:25" ht="24">
      <c r="A7" s="1004"/>
      <c r="B7" s="172" t="s">
        <v>1191</v>
      </c>
      <c r="C7" s="1194" t="s">
        <v>1192</v>
      </c>
      <c r="D7" s="196" t="s">
        <v>1193</v>
      </c>
      <c r="E7" s="283"/>
      <c r="F7" s="284"/>
      <c r="G7" s="743" t="s">
        <v>1194</v>
      </c>
      <c r="H7" s="176" t="s">
        <v>283</v>
      </c>
      <c r="I7" s="226">
        <f>SUM(I8:I16)</f>
        <v>110</v>
      </c>
      <c r="J7" s="744"/>
      <c r="K7" s="259"/>
      <c r="L7" s="745"/>
      <c r="M7" s="611"/>
      <c r="N7" s="611"/>
      <c r="O7" s="611"/>
      <c r="P7" s="611"/>
      <c r="Q7" s="611"/>
      <c r="R7" s="611"/>
      <c r="S7" s="611"/>
      <c r="T7" s="611"/>
      <c r="U7" s="611"/>
      <c r="V7" s="611"/>
      <c r="W7" s="611"/>
      <c r="X7" s="611"/>
      <c r="Y7" s="611"/>
    </row>
    <row r="8" spans="1:25">
      <c r="A8" s="1005">
        <v>4</v>
      </c>
      <c r="B8" s="206"/>
      <c r="C8" s="1153"/>
      <c r="D8" s="746" t="s">
        <v>1193</v>
      </c>
      <c r="E8" s="747"/>
      <c r="F8" s="748"/>
      <c r="G8" s="749" t="s">
        <v>1195</v>
      </c>
      <c r="H8" s="750"/>
      <c r="I8" s="751">
        <v>32</v>
      </c>
      <c r="J8" s="752"/>
      <c r="K8" s="261">
        <f t="shared" ref="K8:K16" si="0">J8/96</f>
        <v>0</v>
      </c>
      <c r="L8" s="753">
        <f t="shared" ref="L8:L16" si="1">J8*I8</f>
        <v>0</v>
      </c>
      <c r="M8" s="611"/>
      <c r="N8" s="611"/>
      <c r="O8" s="611"/>
      <c r="P8" s="611"/>
      <c r="Q8" s="611"/>
      <c r="R8" s="611"/>
      <c r="S8" s="611"/>
      <c r="T8" s="611"/>
      <c r="U8" s="611"/>
      <c r="V8" s="611"/>
      <c r="W8" s="611"/>
      <c r="X8" s="611"/>
      <c r="Y8" s="611"/>
    </row>
    <row r="9" spans="1:25">
      <c r="A9" s="1005">
        <v>5</v>
      </c>
      <c r="B9" s="206"/>
      <c r="C9" s="1153"/>
      <c r="D9" s="746" t="s">
        <v>1193</v>
      </c>
      <c r="E9" s="747"/>
      <c r="F9" s="754"/>
      <c r="G9" s="755" t="s">
        <v>1196</v>
      </c>
      <c r="H9" s="750"/>
      <c r="I9" s="751">
        <v>1</v>
      </c>
      <c r="J9" s="752"/>
      <c r="K9" s="261">
        <f t="shared" si="0"/>
        <v>0</v>
      </c>
      <c r="L9" s="753">
        <f t="shared" si="1"/>
        <v>0</v>
      </c>
      <c r="M9" s="611"/>
      <c r="N9" s="611"/>
      <c r="O9" s="611"/>
      <c r="P9" s="611"/>
      <c r="Q9" s="611"/>
      <c r="R9" s="611"/>
      <c r="S9" s="611"/>
      <c r="T9" s="611"/>
      <c r="U9" s="611"/>
      <c r="V9" s="611"/>
      <c r="W9" s="611"/>
      <c r="X9" s="611"/>
      <c r="Y9" s="611"/>
    </row>
    <row r="10" spans="1:25">
      <c r="A10" s="1005">
        <v>6</v>
      </c>
      <c r="B10" s="206"/>
      <c r="C10" s="1153"/>
      <c r="D10" s="746" t="s">
        <v>1193</v>
      </c>
      <c r="E10" s="747"/>
      <c r="F10" s="754"/>
      <c r="G10" s="756" t="s">
        <v>1197</v>
      </c>
      <c r="H10" s="750"/>
      <c r="I10" s="751">
        <v>12</v>
      </c>
      <c r="J10" s="752"/>
      <c r="K10" s="261">
        <f t="shared" si="0"/>
        <v>0</v>
      </c>
      <c r="L10" s="753">
        <f t="shared" si="1"/>
        <v>0</v>
      </c>
      <c r="M10" s="611"/>
      <c r="N10" s="611"/>
      <c r="O10" s="611"/>
      <c r="P10" s="611"/>
      <c r="Q10" s="611"/>
      <c r="R10" s="611"/>
      <c r="S10" s="611"/>
      <c r="T10" s="611"/>
      <c r="U10" s="611"/>
      <c r="V10" s="611"/>
      <c r="W10" s="611"/>
      <c r="X10" s="611"/>
      <c r="Y10" s="611"/>
    </row>
    <row r="11" spans="1:25">
      <c r="A11" s="1005">
        <v>7</v>
      </c>
      <c r="B11" s="206"/>
      <c r="C11" s="1153"/>
      <c r="D11" s="746" t="s">
        <v>1193</v>
      </c>
      <c r="E11" s="747"/>
      <c r="F11" s="754"/>
      <c r="G11" s="749" t="s">
        <v>1198</v>
      </c>
      <c r="H11" s="750"/>
      <c r="I11" s="751">
        <v>2</v>
      </c>
      <c r="J11" s="752"/>
      <c r="K11" s="261">
        <f t="shared" si="0"/>
        <v>0</v>
      </c>
      <c r="L11" s="753">
        <f t="shared" si="1"/>
        <v>0</v>
      </c>
      <c r="M11" s="611"/>
      <c r="N11" s="611"/>
      <c r="O11" s="611"/>
      <c r="P11" s="611"/>
      <c r="Q11" s="611"/>
      <c r="R11" s="611"/>
      <c r="S11" s="611"/>
      <c r="T11" s="611"/>
      <c r="U11" s="611"/>
      <c r="V11" s="611"/>
      <c r="W11" s="611"/>
      <c r="X11" s="611"/>
      <c r="Y11" s="611"/>
    </row>
    <row r="12" spans="1:25">
      <c r="A12" s="1005">
        <v>8</v>
      </c>
      <c r="B12" s="206"/>
      <c r="C12" s="1153"/>
      <c r="D12" s="746" t="s">
        <v>1193</v>
      </c>
      <c r="E12" s="747"/>
      <c r="F12" s="754"/>
      <c r="G12" s="755" t="s">
        <v>1199</v>
      </c>
      <c r="H12" s="750"/>
      <c r="I12" s="751">
        <v>1</v>
      </c>
      <c r="J12" s="752"/>
      <c r="K12" s="261">
        <f t="shared" si="0"/>
        <v>0</v>
      </c>
      <c r="L12" s="753">
        <f t="shared" si="1"/>
        <v>0</v>
      </c>
      <c r="M12" s="611"/>
      <c r="N12" s="611"/>
      <c r="O12" s="611"/>
      <c r="P12" s="611"/>
      <c r="Q12" s="611"/>
      <c r="R12" s="611"/>
      <c r="S12" s="611"/>
      <c r="T12" s="611"/>
      <c r="U12" s="611"/>
      <c r="V12" s="611"/>
      <c r="W12" s="611"/>
      <c r="X12" s="611"/>
      <c r="Y12" s="611"/>
    </row>
    <row r="13" spans="1:25">
      <c r="A13" s="1005">
        <v>9</v>
      </c>
      <c r="B13" s="205"/>
      <c r="C13" s="1153"/>
      <c r="D13" s="746" t="s">
        <v>1193</v>
      </c>
      <c r="E13" s="747"/>
      <c r="F13" s="754"/>
      <c r="G13" s="749" t="s">
        <v>1200</v>
      </c>
      <c r="H13" s="750"/>
      <c r="I13" s="751">
        <v>32</v>
      </c>
      <c r="J13" s="752"/>
      <c r="K13" s="261">
        <f t="shared" si="0"/>
        <v>0</v>
      </c>
      <c r="L13" s="753">
        <f t="shared" si="1"/>
        <v>0</v>
      </c>
      <c r="M13" s="611"/>
      <c r="N13" s="611"/>
      <c r="O13" s="611"/>
      <c r="P13" s="611"/>
      <c r="Q13" s="611"/>
      <c r="R13" s="611"/>
      <c r="S13" s="611"/>
      <c r="T13" s="611"/>
      <c r="U13" s="611"/>
      <c r="V13" s="611"/>
      <c r="W13" s="611"/>
      <c r="X13" s="611"/>
      <c r="Y13" s="611"/>
    </row>
    <row r="14" spans="1:25">
      <c r="A14" s="1005">
        <v>10</v>
      </c>
      <c r="B14" s="205"/>
      <c r="C14" s="1153"/>
      <c r="D14" s="746" t="s">
        <v>1193</v>
      </c>
      <c r="E14" s="747"/>
      <c r="F14" s="754"/>
      <c r="G14" s="755" t="s">
        <v>1201</v>
      </c>
      <c r="H14" s="750"/>
      <c r="I14" s="751">
        <v>12</v>
      </c>
      <c r="J14" s="752"/>
      <c r="K14" s="261">
        <f t="shared" si="0"/>
        <v>0</v>
      </c>
      <c r="L14" s="753">
        <f t="shared" si="1"/>
        <v>0</v>
      </c>
      <c r="M14" s="611"/>
      <c r="N14" s="611"/>
      <c r="O14" s="611"/>
      <c r="P14" s="611"/>
      <c r="Q14" s="611"/>
      <c r="R14" s="611"/>
      <c r="S14" s="611"/>
      <c r="T14" s="611"/>
      <c r="U14" s="611"/>
      <c r="V14" s="611"/>
      <c r="W14" s="611"/>
      <c r="X14" s="611"/>
      <c r="Y14" s="611"/>
    </row>
    <row r="15" spans="1:25">
      <c r="A15" s="1005">
        <v>11</v>
      </c>
      <c r="B15" s="205"/>
      <c r="C15" s="1153"/>
      <c r="D15" s="746" t="s">
        <v>1193</v>
      </c>
      <c r="E15" s="747"/>
      <c r="F15" s="754"/>
      <c r="G15" s="755" t="s">
        <v>1202</v>
      </c>
      <c r="H15" s="750"/>
      <c r="I15" s="751">
        <v>13</v>
      </c>
      <c r="J15" s="752"/>
      <c r="K15" s="261">
        <f t="shared" si="0"/>
        <v>0</v>
      </c>
      <c r="L15" s="753">
        <f t="shared" si="1"/>
        <v>0</v>
      </c>
      <c r="M15" s="611"/>
      <c r="N15" s="611"/>
      <c r="O15" s="611"/>
      <c r="P15" s="611"/>
      <c r="Q15" s="611"/>
      <c r="R15" s="611"/>
      <c r="S15" s="611"/>
      <c r="T15" s="611"/>
      <c r="U15" s="611"/>
      <c r="V15" s="611"/>
      <c r="W15" s="611"/>
      <c r="X15" s="611"/>
      <c r="Y15" s="611"/>
    </row>
    <row r="16" spans="1:25">
      <c r="A16" s="1005">
        <v>12</v>
      </c>
      <c r="B16" s="205"/>
      <c r="C16" s="1153"/>
      <c r="D16" s="746" t="s">
        <v>1193</v>
      </c>
      <c r="E16" s="747"/>
      <c r="F16" s="754"/>
      <c r="G16" s="757" t="s">
        <v>1203</v>
      </c>
      <c r="H16" s="758"/>
      <c r="I16" s="759">
        <v>5</v>
      </c>
      <c r="J16" s="752"/>
      <c r="K16" s="261">
        <f t="shared" si="0"/>
        <v>0</v>
      </c>
      <c r="L16" s="753">
        <f t="shared" si="1"/>
        <v>0</v>
      </c>
      <c r="M16" s="611"/>
      <c r="N16" s="611"/>
      <c r="O16" s="611"/>
      <c r="P16" s="611"/>
      <c r="Q16" s="611"/>
      <c r="R16" s="611"/>
      <c r="S16" s="611"/>
      <c r="T16" s="611"/>
      <c r="U16" s="611"/>
      <c r="V16" s="611"/>
      <c r="W16" s="611"/>
      <c r="X16" s="611"/>
      <c r="Y16" s="611"/>
    </row>
    <row r="17" spans="1:25">
      <c r="A17" s="1004"/>
      <c r="B17" s="205"/>
      <c r="C17" s="1146"/>
      <c r="D17" s="760"/>
      <c r="E17" s="761"/>
      <c r="F17" s="762"/>
      <c r="G17" s="150" t="s">
        <v>702</v>
      </c>
      <c r="H17" s="758"/>
      <c r="I17" s="763"/>
      <c r="J17" s="764"/>
      <c r="K17" s="261"/>
      <c r="L17" s="765"/>
      <c r="M17" s="611"/>
      <c r="N17" s="611"/>
      <c r="O17" s="611"/>
      <c r="P17" s="611"/>
      <c r="Q17" s="611"/>
      <c r="R17" s="611"/>
      <c r="S17" s="611"/>
      <c r="T17" s="611"/>
      <c r="U17" s="611"/>
      <c r="V17" s="611"/>
      <c r="W17" s="611"/>
      <c r="X17" s="611"/>
      <c r="Y17" s="611"/>
    </row>
    <row r="18" spans="1:25">
      <c r="A18" s="1005">
        <v>13</v>
      </c>
      <c r="B18" s="172" t="s">
        <v>1204</v>
      </c>
      <c r="C18" s="489" t="s">
        <v>1205</v>
      </c>
      <c r="D18" s="252" t="s">
        <v>661</v>
      </c>
      <c r="E18" s="283"/>
      <c r="F18" s="490">
        <v>10092</v>
      </c>
      <c r="G18" s="428" t="s">
        <v>265</v>
      </c>
      <c r="H18" s="353" t="s">
        <v>139</v>
      </c>
      <c r="I18" s="177">
        <v>20</v>
      </c>
      <c r="J18" s="227"/>
      <c r="K18" s="259">
        <f>J18/144</f>
        <v>0</v>
      </c>
      <c r="L18" s="179">
        <f>J18*I18</f>
        <v>0</v>
      </c>
      <c r="M18" s="611"/>
      <c r="N18" s="611"/>
      <c r="O18" s="611"/>
      <c r="P18" s="611"/>
      <c r="Q18" s="611"/>
      <c r="R18" s="611"/>
      <c r="S18" s="611"/>
      <c r="T18" s="611"/>
      <c r="U18" s="611"/>
      <c r="V18" s="611"/>
      <c r="W18" s="611"/>
      <c r="X18" s="611"/>
      <c r="Y18" s="611"/>
    </row>
    <row r="19" spans="1:25">
      <c r="A19" s="1004"/>
      <c r="B19" s="200"/>
      <c r="C19" s="766"/>
      <c r="D19" s="767"/>
      <c r="E19" s="517"/>
      <c r="F19" s="499"/>
      <c r="G19" s="373" t="s">
        <v>1206</v>
      </c>
      <c r="H19" s="311"/>
      <c r="I19" s="202"/>
      <c r="J19" s="164"/>
      <c r="K19" s="260"/>
      <c r="L19" s="595"/>
      <c r="M19" s="611"/>
      <c r="N19" s="611"/>
      <c r="O19" s="611"/>
      <c r="P19" s="611"/>
      <c r="Q19" s="611"/>
      <c r="R19" s="611"/>
      <c r="S19" s="611"/>
      <c r="T19" s="611"/>
      <c r="U19" s="611"/>
      <c r="V19" s="611"/>
      <c r="W19" s="611"/>
      <c r="X19" s="611"/>
      <c r="Y19" s="611"/>
    </row>
    <row r="20" spans="1:25">
      <c r="A20" s="1005">
        <v>14</v>
      </c>
      <c r="B20" s="172" t="s">
        <v>1207</v>
      </c>
      <c r="C20" s="425" t="s">
        <v>1208</v>
      </c>
      <c r="D20" s="768" t="s">
        <v>1209</v>
      </c>
      <c r="E20" s="512"/>
      <c r="F20" s="490">
        <v>30218</v>
      </c>
      <c r="G20" s="428" t="s">
        <v>1210</v>
      </c>
      <c r="H20" s="353" t="s">
        <v>937</v>
      </c>
      <c r="I20" s="177">
        <v>10</v>
      </c>
      <c r="J20" s="227"/>
      <c r="K20" s="259">
        <f t="shared" ref="K20:K22" si="2">J20/200</f>
        <v>0</v>
      </c>
      <c r="L20" s="179"/>
      <c r="M20" s="611"/>
      <c r="N20" s="611"/>
      <c r="O20" s="611"/>
      <c r="P20" s="611"/>
      <c r="Q20" s="611"/>
      <c r="R20" s="611"/>
      <c r="S20" s="611"/>
      <c r="T20" s="611"/>
      <c r="U20" s="611"/>
      <c r="V20" s="611"/>
      <c r="W20" s="611"/>
      <c r="X20" s="611"/>
      <c r="Y20" s="611"/>
    </row>
    <row r="21" spans="1:25" ht="15.75" customHeight="1">
      <c r="A21" s="1005">
        <v>15</v>
      </c>
      <c r="B21" s="205"/>
      <c r="C21" s="769" t="s">
        <v>1211</v>
      </c>
      <c r="D21" s="770" t="s">
        <v>1209</v>
      </c>
      <c r="E21" s="771"/>
      <c r="F21" s="486">
        <v>30216</v>
      </c>
      <c r="G21" s="625" t="s">
        <v>1212</v>
      </c>
      <c r="H21" s="367" t="s">
        <v>937</v>
      </c>
      <c r="I21" s="215">
        <v>10</v>
      </c>
      <c r="J21" s="231"/>
      <c r="K21" s="261">
        <f t="shared" si="2"/>
        <v>0</v>
      </c>
      <c r="L21" s="214"/>
      <c r="M21" s="611"/>
      <c r="N21" s="611"/>
      <c r="O21" s="611"/>
      <c r="P21" s="611"/>
      <c r="Q21" s="611"/>
      <c r="R21" s="611"/>
      <c r="S21" s="611"/>
      <c r="T21" s="611"/>
      <c r="U21" s="611"/>
      <c r="V21" s="611"/>
      <c r="W21" s="611"/>
      <c r="X21" s="611"/>
      <c r="Y21" s="611"/>
    </row>
    <row r="22" spans="1:25" ht="15.75" customHeight="1">
      <c r="A22" s="1005">
        <v>16</v>
      </c>
      <c r="B22" s="200"/>
      <c r="C22" s="372" t="s">
        <v>1213</v>
      </c>
      <c r="D22" s="772"/>
      <c r="E22" s="517"/>
      <c r="F22" s="499" t="s">
        <v>1214</v>
      </c>
      <c r="G22" s="373" t="s">
        <v>1215</v>
      </c>
      <c r="H22" s="311" t="s">
        <v>937</v>
      </c>
      <c r="I22" s="152">
        <v>1</v>
      </c>
      <c r="J22" s="164"/>
      <c r="K22" s="260">
        <f t="shared" si="2"/>
        <v>0</v>
      </c>
      <c r="L22" s="204"/>
      <c r="M22" s="611"/>
      <c r="N22" s="611"/>
      <c r="O22" s="611"/>
      <c r="P22" s="611"/>
      <c r="Q22" s="611"/>
      <c r="R22" s="611"/>
      <c r="S22" s="611"/>
      <c r="T22" s="611"/>
      <c r="U22" s="611"/>
      <c r="V22" s="611"/>
      <c r="W22" s="611"/>
      <c r="X22" s="611"/>
      <c r="Y22" s="611"/>
    </row>
    <row r="23" spans="1:25" ht="15.75" customHeight="1">
      <c r="A23" s="1005">
        <v>17</v>
      </c>
      <c r="B23" s="200" t="s">
        <v>1216</v>
      </c>
      <c r="C23" s="372" t="s">
        <v>1217</v>
      </c>
      <c r="D23" s="741" t="s">
        <v>1218</v>
      </c>
      <c r="E23" s="517"/>
      <c r="F23" s="499">
        <v>22671</v>
      </c>
      <c r="G23" s="373" t="s">
        <v>1219</v>
      </c>
      <c r="H23" s="311" t="s">
        <v>1220</v>
      </c>
      <c r="I23" s="152">
        <v>18</v>
      </c>
      <c r="J23" s="164"/>
      <c r="K23" s="260">
        <f t="shared" ref="K23:K24" si="3">J23/144</f>
        <v>0</v>
      </c>
      <c r="L23" s="204">
        <f t="shared" ref="L23:L24" si="4">I23*J23</f>
        <v>0</v>
      </c>
      <c r="M23" s="611"/>
      <c r="N23" s="611"/>
      <c r="O23" s="611"/>
      <c r="P23" s="611"/>
      <c r="Q23" s="611"/>
      <c r="R23" s="611"/>
      <c r="S23" s="611"/>
      <c r="T23" s="611"/>
      <c r="U23" s="611"/>
      <c r="V23" s="611"/>
      <c r="W23" s="611"/>
      <c r="X23" s="611"/>
      <c r="Y23" s="611"/>
    </row>
    <row r="24" spans="1:25" ht="15.75" customHeight="1">
      <c r="A24" s="1005">
        <v>18</v>
      </c>
      <c r="B24" s="205" t="s">
        <v>1221</v>
      </c>
      <c r="C24" s="230" t="s">
        <v>1222</v>
      </c>
      <c r="D24" s="768" t="s">
        <v>1223</v>
      </c>
      <c r="E24" s="512"/>
      <c r="F24" s="486">
        <v>10170</v>
      </c>
      <c r="G24" s="387" t="s">
        <v>1224</v>
      </c>
      <c r="H24" s="211" t="s">
        <v>139</v>
      </c>
      <c r="I24" s="215">
        <v>30</v>
      </c>
      <c r="J24" s="231"/>
      <c r="K24" s="261">
        <f t="shared" si="3"/>
        <v>0</v>
      </c>
      <c r="L24" s="214">
        <f t="shared" si="4"/>
        <v>0</v>
      </c>
      <c r="M24" s="611"/>
      <c r="N24" s="611"/>
      <c r="O24" s="611"/>
      <c r="P24" s="611"/>
      <c r="Q24" s="611"/>
      <c r="R24" s="611"/>
      <c r="S24" s="611"/>
      <c r="T24" s="611"/>
      <c r="U24" s="611"/>
      <c r="V24" s="611"/>
      <c r="W24" s="611"/>
      <c r="X24" s="611"/>
      <c r="Y24" s="611"/>
    </row>
    <row r="25" spans="1:25" ht="15.75" customHeight="1">
      <c r="A25" s="1005">
        <v>19</v>
      </c>
      <c r="B25" s="172" t="s">
        <v>1225</v>
      </c>
      <c r="C25" s="345" t="s">
        <v>1226</v>
      </c>
      <c r="D25" s="196"/>
      <c r="E25" s="283"/>
      <c r="F25" s="225"/>
      <c r="G25" s="175" t="s">
        <v>265</v>
      </c>
      <c r="H25" s="176"/>
      <c r="I25" s="226"/>
      <c r="J25" s="227"/>
      <c r="K25" s="259"/>
      <c r="L25" s="179"/>
      <c r="M25" s="611"/>
      <c r="N25" s="611"/>
      <c r="O25" s="611"/>
      <c r="P25" s="611"/>
      <c r="Q25" s="611"/>
      <c r="R25" s="611"/>
      <c r="S25" s="611"/>
      <c r="T25" s="611"/>
      <c r="U25" s="611"/>
      <c r="V25" s="611"/>
      <c r="W25" s="611"/>
      <c r="X25" s="611"/>
      <c r="Y25" s="611"/>
    </row>
    <row r="26" spans="1:25" ht="15.75" customHeight="1">
      <c r="A26" s="1004"/>
      <c r="B26" s="205"/>
      <c r="C26" s="773" t="s">
        <v>1227</v>
      </c>
      <c r="D26" s="475" t="s">
        <v>1228</v>
      </c>
      <c r="E26" s="316"/>
      <c r="F26" s="160" t="s">
        <v>1229</v>
      </c>
      <c r="G26" s="150" t="s">
        <v>1230</v>
      </c>
      <c r="H26" s="151"/>
      <c r="I26" s="202">
        <v>62</v>
      </c>
      <c r="J26" s="164"/>
      <c r="K26" s="260">
        <f>J26/44</f>
        <v>0</v>
      </c>
      <c r="L26" s="204">
        <f>J26*I26</f>
        <v>0</v>
      </c>
      <c r="M26" s="611"/>
      <c r="N26" s="611"/>
      <c r="O26" s="611"/>
      <c r="P26" s="611"/>
      <c r="Q26" s="611"/>
      <c r="R26" s="611"/>
      <c r="S26" s="611"/>
      <c r="T26" s="611"/>
      <c r="U26" s="611"/>
      <c r="V26" s="611"/>
      <c r="W26" s="611"/>
      <c r="X26" s="611"/>
      <c r="Y26" s="611"/>
    </row>
    <row r="27" spans="1:25" ht="15.75" customHeight="1">
      <c r="A27" s="1005">
        <v>20</v>
      </c>
      <c r="B27" s="282" t="s">
        <v>1231</v>
      </c>
      <c r="C27" s="489" t="s">
        <v>1232</v>
      </c>
      <c r="D27" s="462" t="s">
        <v>1233</v>
      </c>
      <c r="E27" s="329"/>
      <c r="F27" s="486"/>
      <c r="G27" s="625" t="s">
        <v>1234</v>
      </c>
      <c r="H27" s="367" t="s">
        <v>139</v>
      </c>
      <c r="I27" s="592">
        <v>9</v>
      </c>
      <c r="J27" s="231"/>
      <c r="K27" s="261">
        <f t="shared" ref="K27:K48" si="5">J27/24</f>
        <v>0</v>
      </c>
      <c r="L27" s="214">
        <f t="shared" ref="L27:L31" si="6">I27*J27</f>
        <v>0</v>
      </c>
      <c r="M27" s="611"/>
      <c r="N27" s="611"/>
      <c r="O27" s="611"/>
      <c r="P27" s="611"/>
      <c r="Q27" s="611"/>
      <c r="R27" s="611"/>
      <c r="S27" s="611"/>
      <c r="T27" s="611"/>
      <c r="U27" s="611"/>
      <c r="V27" s="611"/>
      <c r="W27" s="611"/>
      <c r="X27" s="611"/>
      <c r="Y27" s="611"/>
    </row>
    <row r="28" spans="1:25" ht="15.75" customHeight="1">
      <c r="A28" s="1005">
        <v>21</v>
      </c>
      <c r="B28" s="626"/>
      <c r="C28" s="774" t="s">
        <v>1235</v>
      </c>
      <c r="D28" s="462" t="s">
        <v>1233</v>
      </c>
      <c r="E28" s="329"/>
      <c r="F28" s="486">
        <v>70713</v>
      </c>
      <c r="G28" s="625" t="s">
        <v>1236</v>
      </c>
      <c r="H28" s="367" t="s">
        <v>139</v>
      </c>
      <c r="I28" s="592">
        <v>6</v>
      </c>
      <c r="J28" s="231"/>
      <c r="K28" s="261">
        <f t="shared" si="5"/>
        <v>0</v>
      </c>
      <c r="L28" s="214">
        <f t="shared" si="6"/>
        <v>0</v>
      </c>
      <c r="M28" s="611"/>
      <c r="N28" s="611"/>
      <c r="O28" s="611"/>
      <c r="P28" s="611"/>
      <c r="Q28" s="611"/>
      <c r="R28" s="611"/>
      <c r="S28" s="611"/>
      <c r="T28" s="611"/>
      <c r="U28" s="611"/>
      <c r="V28" s="611"/>
      <c r="W28" s="611"/>
      <c r="X28" s="611"/>
      <c r="Y28" s="611"/>
    </row>
    <row r="29" spans="1:25" ht="15.75" customHeight="1">
      <c r="A29" s="1005">
        <v>22</v>
      </c>
      <c r="B29" s="626"/>
      <c r="C29" s="774" t="s">
        <v>1237</v>
      </c>
      <c r="D29" s="462" t="s">
        <v>1233</v>
      </c>
      <c r="E29" s="329"/>
      <c r="F29" s="486">
        <v>70714</v>
      </c>
      <c r="G29" s="625" t="s">
        <v>1238</v>
      </c>
      <c r="H29" s="367" t="s">
        <v>139</v>
      </c>
      <c r="I29" s="592">
        <v>8</v>
      </c>
      <c r="J29" s="231"/>
      <c r="K29" s="261">
        <f t="shared" si="5"/>
        <v>0</v>
      </c>
      <c r="L29" s="214">
        <f t="shared" si="6"/>
        <v>0</v>
      </c>
      <c r="M29" s="611"/>
      <c r="N29" s="611"/>
      <c r="O29" s="611"/>
      <c r="P29" s="611"/>
      <c r="Q29" s="611"/>
      <c r="R29" s="611"/>
      <c r="S29" s="611"/>
      <c r="T29" s="611"/>
      <c r="U29" s="611"/>
      <c r="V29" s="611"/>
      <c r="W29" s="611"/>
      <c r="X29" s="611"/>
      <c r="Y29" s="611"/>
    </row>
    <row r="30" spans="1:25" ht="15.75" customHeight="1">
      <c r="A30" s="1005">
        <v>23</v>
      </c>
      <c r="B30" s="626"/>
      <c r="C30" s="775"/>
      <c r="D30" s="462" t="s">
        <v>1233</v>
      </c>
      <c r="E30" s="329"/>
      <c r="F30" s="486"/>
      <c r="G30" s="625" t="s">
        <v>1239</v>
      </c>
      <c r="H30" s="367" t="s">
        <v>139</v>
      </c>
      <c r="I30" s="592">
        <v>4</v>
      </c>
      <c r="J30" s="231"/>
      <c r="K30" s="261">
        <f t="shared" si="5"/>
        <v>0</v>
      </c>
      <c r="L30" s="214">
        <f t="shared" si="6"/>
        <v>0</v>
      </c>
      <c r="M30" s="611"/>
      <c r="N30" s="611"/>
      <c r="O30" s="611"/>
      <c r="P30" s="611"/>
      <c r="Q30" s="611"/>
      <c r="R30" s="611"/>
      <c r="S30" s="611"/>
      <c r="T30" s="611"/>
      <c r="U30" s="611"/>
      <c r="V30" s="611"/>
      <c r="W30" s="611"/>
      <c r="X30" s="611"/>
      <c r="Y30" s="611"/>
    </row>
    <row r="31" spans="1:25" ht="15.75" customHeight="1">
      <c r="A31" s="1005">
        <v>24</v>
      </c>
      <c r="B31" s="626"/>
      <c r="C31" s="775"/>
      <c r="D31" s="462" t="s">
        <v>1233</v>
      </c>
      <c r="E31" s="329"/>
      <c r="F31" s="486">
        <v>70716</v>
      </c>
      <c r="G31" s="625" t="s">
        <v>1240</v>
      </c>
      <c r="H31" s="367" t="s">
        <v>139</v>
      </c>
      <c r="I31" s="592">
        <v>6</v>
      </c>
      <c r="J31" s="231"/>
      <c r="K31" s="261">
        <f t="shared" si="5"/>
        <v>0</v>
      </c>
      <c r="L31" s="214">
        <f t="shared" si="6"/>
        <v>0</v>
      </c>
      <c r="M31" s="611"/>
      <c r="N31" s="611"/>
      <c r="O31" s="611"/>
      <c r="P31" s="611"/>
      <c r="Q31" s="611"/>
      <c r="R31" s="611"/>
      <c r="S31" s="611"/>
      <c r="T31" s="611"/>
      <c r="U31" s="611"/>
      <c r="V31" s="611"/>
      <c r="W31" s="611"/>
      <c r="X31" s="611"/>
      <c r="Y31" s="611"/>
    </row>
    <row r="32" spans="1:25" ht="15.75" customHeight="1">
      <c r="A32" s="1005"/>
      <c r="B32" s="282" t="s">
        <v>1231</v>
      </c>
      <c r="C32" s="489" t="s">
        <v>1232</v>
      </c>
      <c r="D32" s="282" t="s">
        <v>1241</v>
      </c>
      <c r="E32" s="776"/>
      <c r="F32" s="777"/>
      <c r="G32" s="353" t="s">
        <v>1242</v>
      </c>
      <c r="H32" s="353" t="s">
        <v>139</v>
      </c>
      <c r="I32" s="778">
        <v>40</v>
      </c>
      <c r="J32" s="779"/>
      <c r="K32" s="780">
        <f t="shared" si="5"/>
        <v>0</v>
      </c>
      <c r="L32" s="781">
        <f>J32*I32</f>
        <v>0</v>
      </c>
      <c r="M32" s="611"/>
      <c r="N32" s="611"/>
      <c r="O32" s="611"/>
      <c r="P32" s="611"/>
      <c r="Q32" s="611"/>
      <c r="R32" s="611"/>
      <c r="S32" s="611"/>
      <c r="T32" s="611"/>
      <c r="U32" s="611"/>
      <c r="V32" s="611"/>
      <c r="W32" s="611"/>
      <c r="X32" s="611"/>
      <c r="Y32" s="611"/>
    </row>
    <row r="33" spans="1:25" ht="15.75" customHeight="1">
      <c r="A33" s="1005">
        <v>25</v>
      </c>
      <c r="B33" s="626"/>
      <c r="C33" s="626" t="s">
        <v>1243</v>
      </c>
      <c r="D33" s="626" t="s">
        <v>1241</v>
      </c>
      <c r="E33" s="782"/>
      <c r="F33" s="783">
        <v>60320</v>
      </c>
      <c r="G33" s="784" t="s">
        <v>1244</v>
      </c>
      <c r="H33" s="367"/>
      <c r="I33" s="626"/>
      <c r="J33" s="785"/>
      <c r="K33" s="786">
        <f t="shared" si="5"/>
        <v>0</v>
      </c>
      <c r="L33" s="787"/>
      <c r="M33" s="611"/>
      <c r="N33" s="611"/>
      <c r="O33" s="611"/>
      <c r="P33" s="611"/>
      <c r="Q33" s="611"/>
      <c r="R33" s="611"/>
      <c r="S33" s="611"/>
      <c r="T33" s="611"/>
      <c r="U33" s="611"/>
      <c r="V33" s="611"/>
      <c r="W33" s="611"/>
      <c r="X33" s="611"/>
      <c r="Y33" s="611"/>
    </row>
    <row r="34" spans="1:25" ht="15.75" customHeight="1">
      <c r="A34" s="1005">
        <v>26</v>
      </c>
      <c r="B34" s="626"/>
      <c r="C34" s="626" t="s">
        <v>1245</v>
      </c>
      <c r="D34" s="626" t="s">
        <v>1241</v>
      </c>
      <c r="E34" s="782"/>
      <c r="F34" s="783">
        <v>63487</v>
      </c>
      <c r="G34" s="784" t="s">
        <v>1246</v>
      </c>
      <c r="H34" s="367"/>
      <c r="I34" s="626"/>
      <c r="J34" s="785"/>
      <c r="K34" s="786">
        <f t="shared" si="5"/>
        <v>0</v>
      </c>
      <c r="L34" s="787"/>
      <c r="M34" s="611"/>
      <c r="N34" s="611"/>
      <c r="O34" s="611"/>
      <c r="P34" s="611"/>
      <c r="Q34" s="611"/>
      <c r="R34" s="611"/>
      <c r="S34" s="611"/>
      <c r="T34" s="611"/>
      <c r="U34" s="611"/>
      <c r="V34" s="611"/>
      <c r="W34" s="611"/>
      <c r="X34" s="611"/>
      <c r="Y34" s="611"/>
    </row>
    <row r="35" spans="1:25" ht="15.75" customHeight="1">
      <c r="A35" s="1005">
        <v>27</v>
      </c>
      <c r="B35" s="626"/>
      <c r="C35" s="626"/>
      <c r="D35" s="626" t="s">
        <v>1241</v>
      </c>
      <c r="E35" s="782"/>
      <c r="F35" s="783">
        <v>70728</v>
      </c>
      <c r="G35" s="784" t="s">
        <v>1247</v>
      </c>
      <c r="H35" s="367"/>
      <c r="I35" s="626"/>
      <c r="J35" s="785"/>
      <c r="K35" s="786">
        <f t="shared" si="5"/>
        <v>0</v>
      </c>
      <c r="L35" s="787"/>
      <c r="M35" s="611"/>
      <c r="N35" s="611"/>
      <c r="O35" s="611"/>
      <c r="P35" s="611"/>
      <c r="Q35" s="611"/>
      <c r="R35" s="611"/>
      <c r="S35" s="611"/>
      <c r="T35" s="611"/>
      <c r="U35" s="611"/>
      <c r="V35" s="611"/>
      <c r="W35" s="611"/>
      <c r="X35" s="611"/>
      <c r="Y35" s="611"/>
    </row>
    <row r="36" spans="1:25" ht="15.75" customHeight="1">
      <c r="A36" s="1005">
        <v>28</v>
      </c>
      <c r="B36" s="626"/>
      <c r="C36" s="626"/>
      <c r="D36" s="626" t="s">
        <v>1241</v>
      </c>
      <c r="E36" s="782"/>
      <c r="F36" s="783">
        <v>70722</v>
      </c>
      <c r="G36" s="784" t="s">
        <v>1248</v>
      </c>
      <c r="H36" s="367"/>
      <c r="I36" s="626"/>
      <c r="J36" s="785"/>
      <c r="K36" s="786">
        <f t="shared" si="5"/>
        <v>0</v>
      </c>
      <c r="L36" s="787"/>
      <c r="M36" s="611"/>
      <c r="N36" s="611"/>
      <c r="O36" s="611"/>
      <c r="P36" s="611"/>
      <c r="Q36" s="611"/>
      <c r="R36" s="611"/>
      <c r="S36" s="611"/>
      <c r="T36" s="611"/>
      <c r="U36" s="611"/>
      <c r="V36" s="611"/>
      <c r="W36" s="611"/>
      <c r="X36" s="611"/>
      <c r="Y36" s="611"/>
    </row>
    <row r="37" spans="1:25" ht="15.75" customHeight="1">
      <c r="A37" s="1005">
        <v>29</v>
      </c>
      <c r="B37" s="626"/>
      <c r="C37" s="626"/>
      <c r="D37" s="626" t="s">
        <v>1241</v>
      </c>
      <c r="E37" s="782"/>
      <c r="F37" s="783">
        <v>70724</v>
      </c>
      <c r="G37" s="784" t="s">
        <v>1249</v>
      </c>
      <c r="H37" s="367"/>
      <c r="I37" s="626"/>
      <c r="J37" s="785"/>
      <c r="K37" s="786">
        <f t="shared" si="5"/>
        <v>0</v>
      </c>
      <c r="L37" s="787"/>
      <c r="M37" s="611"/>
      <c r="N37" s="611"/>
      <c r="O37" s="611"/>
      <c r="P37" s="611"/>
      <c r="Q37" s="611"/>
      <c r="R37" s="611"/>
      <c r="S37" s="611"/>
      <c r="T37" s="611"/>
      <c r="U37" s="611"/>
      <c r="V37" s="611"/>
      <c r="W37" s="611"/>
      <c r="X37" s="611"/>
      <c r="Y37" s="611"/>
    </row>
    <row r="38" spans="1:25" ht="15.75" customHeight="1">
      <c r="A38" s="1005">
        <v>30</v>
      </c>
      <c r="B38" s="626"/>
      <c r="C38" s="626"/>
      <c r="D38" s="626" t="s">
        <v>1241</v>
      </c>
      <c r="E38" s="782"/>
      <c r="F38" s="783">
        <v>70726</v>
      </c>
      <c r="G38" s="784" t="s">
        <v>1250</v>
      </c>
      <c r="H38" s="626"/>
      <c r="I38" s="626"/>
      <c r="J38" s="785"/>
      <c r="K38" s="786">
        <f t="shared" si="5"/>
        <v>0</v>
      </c>
      <c r="L38" s="787"/>
      <c r="M38" s="611"/>
      <c r="N38" s="611"/>
      <c r="O38" s="611"/>
      <c r="P38" s="611"/>
      <c r="Q38" s="611"/>
      <c r="R38" s="611"/>
      <c r="S38" s="611"/>
      <c r="T38" s="611"/>
      <c r="U38" s="611"/>
      <c r="V38" s="611"/>
      <c r="W38" s="611"/>
      <c r="X38" s="611"/>
      <c r="Y38" s="611"/>
    </row>
    <row r="39" spans="1:25" ht="15.75" customHeight="1">
      <c r="A39" s="1005">
        <v>31</v>
      </c>
      <c r="B39" s="626"/>
      <c r="C39" s="775"/>
      <c r="D39" s="626" t="s">
        <v>1241</v>
      </c>
      <c r="E39" s="771"/>
      <c r="F39" s="486">
        <v>66350</v>
      </c>
      <c r="G39" s="784" t="s">
        <v>1251</v>
      </c>
      <c r="H39" s="367"/>
      <c r="I39" s="592"/>
      <c r="J39" s="788"/>
      <c r="K39" s="786">
        <f t="shared" si="5"/>
        <v>0</v>
      </c>
      <c r="L39" s="789"/>
      <c r="M39" s="611"/>
      <c r="N39" s="611"/>
      <c r="O39" s="611"/>
      <c r="P39" s="611"/>
      <c r="Q39" s="611"/>
      <c r="R39" s="611"/>
      <c r="S39" s="611"/>
      <c r="T39" s="611"/>
      <c r="U39" s="611"/>
      <c r="V39" s="611"/>
      <c r="W39" s="611"/>
      <c r="X39" s="611"/>
      <c r="Y39" s="611"/>
    </row>
    <row r="40" spans="1:25" ht="15.75" customHeight="1">
      <c r="A40" s="1005">
        <v>32</v>
      </c>
      <c r="B40" s="626"/>
      <c r="C40" s="775"/>
      <c r="D40" s="626" t="s">
        <v>1241</v>
      </c>
      <c r="E40" s="771"/>
      <c r="F40" s="486">
        <v>70730</v>
      </c>
      <c r="G40" s="784" t="s">
        <v>1252</v>
      </c>
      <c r="H40" s="367"/>
      <c r="I40" s="592"/>
      <c r="J40" s="788"/>
      <c r="K40" s="786">
        <f t="shared" si="5"/>
        <v>0</v>
      </c>
      <c r="L40" s="789"/>
      <c r="M40" s="611"/>
      <c r="N40" s="611"/>
      <c r="O40" s="611"/>
      <c r="P40" s="611"/>
      <c r="Q40" s="611"/>
      <c r="R40" s="611"/>
      <c r="S40" s="611"/>
      <c r="T40" s="611"/>
      <c r="U40" s="611"/>
      <c r="V40" s="611"/>
      <c r="W40" s="611"/>
      <c r="X40" s="611"/>
      <c r="Y40" s="611"/>
    </row>
    <row r="41" spans="1:25" ht="15.75" customHeight="1">
      <c r="A41" s="1005">
        <v>33</v>
      </c>
      <c r="B41" s="626"/>
      <c r="C41" s="775"/>
      <c r="D41" s="626" t="s">
        <v>1241</v>
      </c>
      <c r="E41" s="771"/>
      <c r="F41" s="486">
        <v>70732</v>
      </c>
      <c r="G41" s="784" t="s">
        <v>1253</v>
      </c>
      <c r="H41" s="367"/>
      <c r="I41" s="592"/>
      <c r="J41" s="788"/>
      <c r="K41" s="786">
        <f t="shared" si="5"/>
        <v>0</v>
      </c>
      <c r="L41" s="789"/>
      <c r="M41" s="611"/>
      <c r="N41" s="611"/>
      <c r="O41" s="611"/>
      <c r="P41" s="611"/>
      <c r="Q41" s="611"/>
      <c r="R41" s="611"/>
      <c r="S41" s="611"/>
      <c r="T41" s="611"/>
      <c r="U41" s="611"/>
      <c r="V41" s="611"/>
      <c r="W41" s="611"/>
      <c r="X41" s="611"/>
      <c r="Y41" s="611"/>
    </row>
    <row r="42" spans="1:25" ht="15.75" customHeight="1">
      <c r="A42" s="1004"/>
      <c r="B42" s="282" t="s">
        <v>1254</v>
      </c>
      <c r="C42" s="489" t="s">
        <v>1255</v>
      </c>
      <c r="D42" s="174" t="s">
        <v>1256</v>
      </c>
      <c r="E42" s="512"/>
      <c r="F42" s="490"/>
      <c r="G42" s="428" t="s">
        <v>1257</v>
      </c>
      <c r="H42" s="353" t="s">
        <v>139</v>
      </c>
      <c r="I42" s="587">
        <v>30</v>
      </c>
      <c r="J42" s="744"/>
      <c r="K42" s="790">
        <f t="shared" si="5"/>
        <v>0</v>
      </c>
      <c r="L42" s="791">
        <f>J42*I42</f>
        <v>0</v>
      </c>
      <c r="M42" s="611"/>
      <c r="N42" s="611"/>
      <c r="O42" s="611"/>
      <c r="P42" s="611"/>
      <c r="Q42" s="611"/>
      <c r="R42" s="611"/>
      <c r="S42" s="611"/>
      <c r="T42" s="611"/>
      <c r="U42" s="611"/>
      <c r="V42" s="611"/>
      <c r="W42" s="611"/>
      <c r="X42" s="611"/>
      <c r="Y42" s="611"/>
    </row>
    <row r="43" spans="1:25" ht="15.75" customHeight="1">
      <c r="A43" s="1005">
        <v>34</v>
      </c>
      <c r="B43" s="626"/>
      <c r="C43" s="775"/>
      <c r="D43" s="524"/>
      <c r="E43" s="771"/>
      <c r="F43" s="698"/>
      <c r="G43" s="625" t="s">
        <v>1258</v>
      </c>
      <c r="H43" s="367"/>
      <c r="I43" s="592"/>
      <c r="J43" s="792"/>
      <c r="K43" s="261">
        <f t="shared" si="5"/>
        <v>0</v>
      </c>
      <c r="L43" s="789"/>
      <c r="M43" s="611"/>
      <c r="N43" s="611"/>
      <c r="O43" s="611"/>
      <c r="P43" s="611"/>
      <c r="Q43" s="611"/>
      <c r="R43" s="611"/>
      <c r="S43" s="611"/>
      <c r="T43" s="611"/>
      <c r="U43" s="611"/>
      <c r="V43" s="611"/>
      <c r="W43" s="611"/>
      <c r="X43" s="611"/>
      <c r="Y43" s="611"/>
    </row>
    <row r="44" spans="1:25" ht="15.75" customHeight="1">
      <c r="A44" s="1005">
        <v>35</v>
      </c>
      <c r="B44" s="626"/>
      <c r="C44" s="775"/>
      <c r="D44" s="524"/>
      <c r="E44" s="771"/>
      <c r="F44" s="486"/>
      <c r="G44" s="625" t="s">
        <v>1259</v>
      </c>
      <c r="H44" s="367"/>
      <c r="I44" s="592"/>
      <c r="J44" s="792"/>
      <c r="K44" s="261">
        <f t="shared" si="5"/>
        <v>0</v>
      </c>
      <c r="L44" s="789"/>
      <c r="M44" s="611"/>
      <c r="N44" s="611"/>
      <c r="O44" s="611"/>
      <c r="P44" s="611"/>
      <c r="Q44" s="611"/>
      <c r="R44" s="611"/>
      <c r="S44" s="611"/>
      <c r="T44" s="611"/>
      <c r="U44" s="611"/>
      <c r="V44" s="611"/>
      <c r="W44" s="611"/>
      <c r="X44" s="611"/>
      <c r="Y44" s="611"/>
    </row>
    <row r="45" spans="1:25" ht="15.75" customHeight="1">
      <c r="A45" s="1005">
        <v>36</v>
      </c>
      <c r="B45" s="626"/>
      <c r="C45" s="775"/>
      <c r="D45" s="524"/>
      <c r="E45" s="771"/>
      <c r="F45" s="486"/>
      <c r="G45" s="625" t="s">
        <v>1260</v>
      </c>
      <c r="H45" s="367"/>
      <c r="I45" s="592"/>
      <c r="J45" s="792"/>
      <c r="K45" s="261">
        <f t="shared" si="5"/>
        <v>0</v>
      </c>
      <c r="L45" s="789"/>
      <c r="M45" s="611"/>
      <c r="N45" s="611"/>
      <c r="O45" s="611"/>
      <c r="P45" s="611"/>
      <c r="Q45" s="611"/>
      <c r="R45" s="611"/>
      <c r="S45" s="611"/>
      <c r="T45" s="611"/>
      <c r="U45" s="611"/>
      <c r="V45" s="611"/>
      <c r="W45" s="611"/>
      <c r="X45" s="611"/>
      <c r="Y45" s="611"/>
    </row>
    <row r="46" spans="1:25" ht="15.75" customHeight="1">
      <c r="A46" s="1005">
        <v>37</v>
      </c>
      <c r="B46" s="626"/>
      <c r="C46" s="775"/>
      <c r="D46" s="524"/>
      <c r="E46" s="771"/>
      <c r="F46" s="486"/>
      <c r="G46" s="625" t="s">
        <v>1261</v>
      </c>
      <c r="H46" s="367"/>
      <c r="I46" s="592"/>
      <c r="J46" s="792"/>
      <c r="K46" s="261">
        <f t="shared" si="5"/>
        <v>0</v>
      </c>
      <c r="L46" s="789"/>
      <c r="M46" s="611"/>
      <c r="N46" s="611"/>
      <c r="O46" s="611"/>
      <c r="P46" s="611"/>
      <c r="Q46" s="611"/>
      <c r="R46" s="611"/>
      <c r="S46" s="611"/>
      <c r="T46" s="611"/>
      <c r="U46" s="611"/>
      <c r="V46" s="611"/>
      <c r="W46" s="611"/>
      <c r="X46" s="611"/>
      <c r="Y46" s="611"/>
    </row>
    <row r="47" spans="1:25" ht="15.75" customHeight="1">
      <c r="A47" s="1005">
        <v>38</v>
      </c>
      <c r="B47" s="626"/>
      <c r="C47" s="775"/>
      <c r="D47" s="524"/>
      <c r="E47" s="771"/>
      <c r="F47" s="486"/>
      <c r="G47" s="625" t="s">
        <v>1262</v>
      </c>
      <c r="H47" s="367"/>
      <c r="I47" s="592"/>
      <c r="J47" s="792"/>
      <c r="K47" s="261">
        <f t="shared" si="5"/>
        <v>0</v>
      </c>
      <c r="L47" s="789"/>
      <c r="M47" s="611"/>
      <c r="N47" s="611"/>
      <c r="O47" s="611"/>
      <c r="P47" s="611"/>
      <c r="Q47" s="611"/>
      <c r="R47" s="611"/>
      <c r="S47" s="611"/>
      <c r="T47" s="611"/>
      <c r="U47" s="611"/>
      <c r="V47" s="611"/>
      <c r="W47" s="611"/>
      <c r="X47" s="611"/>
      <c r="Y47" s="611"/>
    </row>
    <row r="48" spans="1:25" ht="15.75" customHeight="1">
      <c r="A48" s="1005">
        <v>39</v>
      </c>
      <c r="B48" s="626"/>
      <c r="C48" s="775"/>
      <c r="D48" s="524"/>
      <c r="E48" s="771"/>
      <c r="F48" s="486"/>
      <c r="G48" s="625" t="s">
        <v>1263</v>
      </c>
      <c r="H48" s="367"/>
      <c r="I48" s="592"/>
      <c r="J48" s="792"/>
      <c r="K48" s="261">
        <f t="shared" si="5"/>
        <v>0</v>
      </c>
      <c r="L48" s="789"/>
      <c r="M48" s="611"/>
      <c r="N48" s="611"/>
      <c r="O48" s="611"/>
      <c r="P48" s="611"/>
      <c r="Q48" s="611"/>
      <c r="R48" s="611"/>
      <c r="S48" s="611"/>
      <c r="T48" s="611"/>
      <c r="U48" s="611"/>
      <c r="V48" s="611"/>
      <c r="W48" s="611"/>
      <c r="X48" s="611"/>
      <c r="Y48" s="611"/>
    </row>
    <row r="49" spans="1:25" ht="15.75" customHeight="1">
      <c r="A49" s="1004"/>
      <c r="B49" s="282" t="s">
        <v>1264</v>
      </c>
      <c r="C49" s="489" t="s">
        <v>1265</v>
      </c>
      <c r="D49" s="174" t="s">
        <v>1266</v>
      </c>
      <c r="E49" s="512"/>
      <c r="F49" s="490"/>
      <c r="G49" s="428" t="s">
        <v>1267</v>
      </c>
      <c r="H49" s="353" t="s">
        <v>139</v>
      </c>
      <c r="I49" s="587">
        <v>25</v>
      </c>
      <c r="J49" s="744"/>
      <c r="K49" s="259">
        <f t="shared" ref="K49:K54" si="7">J49/8</f>
        <v>0</v>
      </c>
      <c r="L49" s="791">
        <f>J49*I49</f>
        <v>0</v>
      </c>
      <c r="M49" s="611"/>
      <c r="N49" s="611"/>
      <c r="O49" s="611"/>
      <c r="P49" s="611"/>
      <c r="Q49" s="611"/>
      <c r="R49" s="611"/>
      <c r="S49" s="611"/>
      <c r="T49" s="611"/>
      <c r="U49" s="611"/>
      <c r="V49" s="611"/>
      <c r="W49" s="611"/>
      <c r="X49" s="611"/>
      <c r="Y49" s="611"/>
    </row>
    <row r="50" spans="1:25" ht="15.75" customHeight="1">
      <c r="A50" s="1005">
        <v>40</v>
      </c>
      <c r="B50" s="626"/>
      <c r="C50" s="775"/>
      <c r="D50" s="524"/>
      <c r="E50" s="771"/>
      <c r="F50" s="486">
        <v>71037</v>
      </c>
      <c r="G50" s="625" t="s">
        <v>1268</v>
      </c>
      <c r="H50" s="367"/>
      <c r="I50" s="592"/>
      <c r="J50" s="792"/>
      <c r="K50" s="261">
        <f t="shared" si="7"/>
        <v>0</v>
      </c>
      <c r="L50" s="789"/>
      <c r="M50" s="611"/>
      <c r="N50" s="611"/>
      <c r="O50" s="611"/>
      <c r="P50" s="611"/>
      <c r="Q50" s="611"/>
      <c r="R50" s="611"/>
      <c r="S50" s="611"/>
      <c r="T50" s="611"/>
      <c r="U50" s="611"/>
      <c r="V50" s="611"/>
      <c r="W50" s="611"/>
      <c r="X50" s="611"/>
      <c r="Y50" s="611"/>
    </row>
    <row r="51" spans="1:25" ht="15.75" customHeight="1">
      <c r="A51" s="1005">
        <v>41</v>
      </c>
      <c r="B51" s="626"/>
      <c r="C51" s="775"/>
      <c r="D51" s="524"/>
      <c r="E51" s="771"/>
      <c r="F51" s="486">
        <v>71035</v>
      </c>
      <c r="G51" s="625" t="s">
        <v>1269</v>
      </c>
      <c r="H51" s="367"/>
      <c r="I51" s="592"/>
      <c r="J51" s="792"/>
      <c r="K51" s="261">
        <f t="shared" si="7"/>
        <v>0</v>
      </c>
      <c r="L51" s="789"/>
      <c r="M51" s="611"/>
      <c r="N51" s="611"/>
      <c r="O51" s="611"/>
      <c r="P51" s="611"/>
      <c r="Q51" s="611"/>
      <c r="R51" s="611"/>
      <c r="S51" s="611"/>
      <c r="T51" s="611"/>
      <c r="U51" s="611"/>
      <c r="V51" s="611"/>
      <c r="W51" s="611"/>
      <c r="X51" s="611"/>
      <c r="Y51" s="611"/>
    </row>
    <row r="52" spans="1:25" ht="15.75" customHeight="1">
      <c r="A52" s="1005">
        <v>42</v>
      </c>
      <c r="B52" s="626"/>
      <c r="C52" s="775"/>
      <c r="D52" s="524"/>
      <c r="E52" s="771"/>
      <c r="F52" s="486">
        <v>71036</v>
      </c>
      <c r="G52" s="625" t="s">
        <v>1270</v>
      </c>
      <c r="H52" s="367"/>
      <c r="I52" s="592"/>
      <c r="J52" s="792"/>
      <c r="K52" s="261">
        <f t="shared" si="7"/>
        <v>0</v>
      </c>
      <c r="L52" s="789"/>
      <c r="M52" s="611"/>
      <c r="N52" s="611"/>
      <c r="O52" s="611"/>
      <c r="P52" s="611"/>
      <c r="Q52" s="611"/>
      <c r="R52" s="611"/>
      <c r="S52" s="611"/>
      <c r="T52" s="611"/>
      <c r="U52" s="611"/>
      <c r="V52" s="611"/>
      <c r="W52" s="611"/>
      <c r="X52" s="611"/>
      <c r="Y52" s="611"/>
    </row>
    <row r="53" spans="1:25" ht="15.75" customHeight="1">
      <c r="A53" s="1005">
        <v>43</v>
      </c>
      <c r="B53" s="626"/>
      <c r="C53" s="775"/>
      <c r="D53" s="524"/>
      <c r="E53" s="771"/>
      <c r="F53" s="486">
        <v>71038</v>
      </c>
      <c r="G53" s="625" t="s">
        <v>1271</v>
      </c>
      <c r="H53" s="367"/>
      <c r="I53" s="592"/>
      <c r="J53" s="792"/>
      <c r="K53" s="261">
        <f t="shared" si="7"/>
        <v>0</v>
      </c>
      <c r="L53" s="789"/>
      <c r="M53" s="611"/>
      <c r="N53" s="611"/>
      <c r="O53" s="611"/>
      <c r="P53" s="611"/>
      <c r="Q53" s="611"/>
      <c r="R53" s="611"/>
      <c r="S53" s="611"/>
      <c r="T53" s="611"/>
      <c r="U53" s="611"/>
      <c r="V53" s="611"/>
      <c r="W53" s="611"/>
      <c r="X53" s="611"/>
      <c r="Y53" s="611"/>
    </row>
    <row r="54" spans="1:25" ht="15.75" customHeight="1">
      <c r="A54" s="1005">
        <v>44</v>
      </c>
      <c r="B54" s="305"/>
      <c r="C54" s="793"/>
      <c r="D54" s="772"/>
      <c r="E54" s="517"/>
      <c r="F54" s="499">
        <v>58088</v>
      </c>
      <c r="G54" s="373" t="s">
        <v>1272</v>
      </c>
      <c r="H54" s="311"/>
      <c r="I54" s="312"/>
      <c r="J54" s="794"/>
      <c r="K54" s="260">
        <f t="shared" si="7"/>
        <v>0</v>
      </c>
      <c r="L54" s="795"/>
      <c r="M54" s="611"/>
      <c r="N54" s="611"/>
      <c r="O54" s="611"/>
      <c r="P54" s="611"/>
      <c r="Q54" s="611"/>
      <c r="R54" s="611"/>
      <c r="S54" s="611"/>
      <c r="T54" s="611"/>
      <c r="U54" s="611"/>
      <c r="V54" s="611"/>
      <c r="W54" s="611"/>
      <c r="X54" s="611"/>
      <c r="Y54" s="611"/>
    </row>
    <row r="55" spans="1:25" ht="15.75" customHeight="1">
      <c r="A55" s="1005">
        <v>45</v>
      </c>
      <c r="B55" s="200" t="s">
        <v>1273</v>
      </c>
      <c r="C55" s="265" t="s">
        <v>1274</v>
      </c>
      <c r="D55" s="772" t="s">
        <v>661</v>
      </c>
      <c r="E55" s="517"/>
      <c r="F55" s="499">
        <v>10255</v>
      </c>
      <c r="G55" s="150" t="s">
        <v>1275</v>
      </c>
      <c r="H55" s="151" t="s">
        <v>139</v>
      </c>
      <c r="I55" s="152">
        <v>100</v>
      </c>
      <c r="J55" s="164"/>
      <c r="K55" s="260">
        <f t="shared" ref="K55:K58" si="8">J55/144</f>
        <v>0</v>
      </c>
      <c r="L55" s="204">
        <f>I55*J55</f>
        <v>0</v>
      </c>
      <c r="M55" s="611"/>
      <c r="N55" s="611"/>
      <c r="O55" s="611"/>
      <c r="P55" s="611"/>
      <c r="Q55" s="611"/>
      <c r="R55" s="611"/>
      <c r="S55" s="611"/>
      <c r="T55" s="611"/>
      <c r="U55" s="611"/>
      <c r="V55" s="611"/>
      <c r="W55" s="611"/>
      <c r="X55" s="611"/>
      <c r="Y55" s="611"/>
    </row>
    <row r="56" spans="1:25" ht="15.75" customHeight="1">
      <c r="A56" s="1005">
        <v>46</v>
      </c>
      <c r="B56" s="172" t="s">
        <v>1276</v>
      </c>
      <c r="C56" s="224" t="s">
        <v>1277</v>
      </c>
      <c r="D56" s="772" t="s">
        <v>661</v>
      </c>
      <c r="E56" s="512"/>
      <c r="F56" s="490">
        <v>10384</v>
      </c>
      <c r="G56" s="175" t="s">
        <v>1278</v>
      </c>
      <c r="H56" s="176" t="s">
        <v>139</v>
      </c>
      <c r="I56" s="177">
        <v>60</v>
      </c>
      <c r="J56" s="227"/>
      <c r="K56" s="259">
        <f t="shared" si="8"/>
        <v>0</v>
      </c>
      <c r="L56" s="179">
        <f>I55*J56</f>
        <v>0</v>
      </c>
      <c r="M56" s="611"/>
      <c r="N56" s="611"/>
      <c r="O56" s="611"/>
      <c r="P56" s="611"/>
      <c r="Q56" s="611"/>
      <c r="R56" s="611"/>
      <c r="S56" s="611"/>
      <c r="T56" s="611"/>
      <c r="U56" s="611"/>
      <c r="V56" s="611"/>
      <c r="W56" s="611"/>
      <c r="X56" s="611"/>
      <c r="Y56" s="611"/>
    </row>
    <row r="57" spans="1:25" ht="15.75" customHeight="1">
      <c r="A57" s="1005">
        <v>47</v>
      </c>
      <c r="B57" s="233" t="s">
        <v>1279</v>
      </c>
      <c r="C57" s="262" t="s">
        <v>1280</v>
      </c>
      <c r="D57" s="524" t="s">
        <v>661</v>
      </c>
      <c r="E57" s="796"/>
      <c r="F57" s="693">
        <v>10482</v>
      </c>
      <c r="G57" s="161" t="s">
        <v>1281</v>
      </c>
      <c r="H57" s="797" t="s">
        <v>139</v>
      </c>
      <c r="I57" s="195">
        <v>42</v>
      </c>
      <c r="J57" s="153"/>
      <c r="K57" s="264">
        <f t="shared" si="8"/>
        <v>0</v>
      </c>
      <c r="L57" s="235">
        <f t="shared" ref="L57:L58" si="9">I57*J57</f>
        <v>0</v>
      </c>
      <c r="M57" s="611"/>
      <c r="N57" s="611"/>
      <c r="O57" s="611"/>
      <c r="P57" s="611"/>
      <c r="Q57" s="611"/>
      <c r="R57" s="611"/>
      <c r="S57" s="611"/>
      <c r="T57" s="611"/>
      <c r="U57" s="611"/>
      <c r="V57" s="611"/>
      <c r="W57" s="611"/>
      <c r="X57" s="611"/>
      <c r="Y57" s="611"/>
    </row>
    <row r="58" spans="1:25" ht="15.75" customHeight="1">
      <c r="A58" s="1005">
        <v>48</v>
      </c>
      <c r="B58" s="205" t="s">
        <v>1282</v>
      </c>
      <c r="C58" s="419" t="s">
        <v>1283</v>
      </c>
      <c r="D58" s="798" t="s">
        <v>1284</v>
      </c>
      <c r="E58" s="420"/>
      <c r="F58" s="486"/>
      <c r="G58" s="799" t="s">
        <v>1285</v>
      </c>
      <c r="H58" s="211" t="s">
        <v>139</v>
      </c>
      <c r="I58" s="215">
        <v>100</v>
      </c>
      <c r="J58" s="231"/>
      <c r="K58" s="261">
        <f t="shared" si="8"/>
        <v>0</v>
      </c>
      <c r="L58" s="214">
        <f t="shared" si="9"/>
        <v>0</v>
      </c>
      <c r="M58" s="611"/>
      <c r="N58" s="611"/>
      <c r="O58" s="611"/>
      <c r="P58" s="611"/>
      <c r="Q58" s="611"/>
      <c r="R58" s="611"/>
      <c r="S58" s="611"/>
      <c r="T58" s="611"/>
      <c r="U58" s="611"/>
      <c r="V58" s="611"/>
      <c r="W58" s="611"/>
      <c r="X58" s="611"/>
      <c r="Y58" s="611"/>
    </row>
    <row r="59" spans="1:25" ht="15.75" customHeight="1">
      <c r="A59" s="1004"/>
      <c r="B59" s="205"/>
      <c r="C59" s="334" t="s">
        <v>1286</v>
      </c>
      <c r="D59" s="207"/>
      <c r="E59" s="420"/>
      <c r="F59" s="486"/>
      <c r="G59" s="210"/>
      <c r="H59" s="211"/>
      <c r="I59" s="507"/>
      <c r="J59" s="231"/>
      <c r="K59" s="257"/>
      <c r="L59" s="258"/>
      <c r="M59" s="611"/>
      <c r="N59" s="611"/>
      <c r="O59" s="611"/>
      <c r="P59" s="611"/>
      <c r="Q59" s="611"/>
      <c r="R59" s="611"/>
      <c r="S59" s="611"/>
      <c r="T59" s="611"/>
      <c r="U59" s="611"/>
      <c r="V59" s="611"/>
      <c r="W59" s="611"/>
      <c r="X59" s="611"/>
      <c r="Y59" s="611"/>
    </row>
    <row r="60" spans="1:25" ht="15.75" customHeight="1">
      <c r="A60" s="1004"/>
      <c r="B60" s="200"/>
      <c r="C60" s="465" t="s">
        <v>1287</v>
      </c>
      <c r="D60" s="147"/>
      <c r="E60" s="472"/>
      <c r="F60" s="499"/>
      <c r="G60" s="150"/>
      <c r="H60" s="151"/>
      <c r="I60" s="202"/>
      <c r="J60" s="164"/>
      <c r="K60" s="260"/>
      <c r="L60" s="595"/>
      <c r="M60" s="611"/>
      <c r="N60" s="611"/>
      <c r="O60" s="611"/>
      <c r="P60" s="611"/>
      <c r="Q60" s="611"/>
      <c r="R60" s="611"/>
      <c r="S60" s="611"/>
      <c r="T60" s="611"/>
      <c r="U60" s="611"/>
      <c r="V60" s="611"/>
      <c r="W60" s="611"/>
      <c r="X60" s="611"/>
      <c r="Y60" s="611"/>
    </row>
    <row r="61" spans="1:25" ht="15.75" customHeight="1">
      <c r="A61" s="1005">
        <v>49</v>
      </c>
      <c r="B61" s="205" t="s">
        <v>1288</v>
      </c>
      <c r="C61" s="775" t="s">
        <v>1289</v>
      </c>
      <c r="D61" s="462" t="s">
        <v>171</v>
      </c>
      <c r="E61" s="329"/>
      <c r="F61" s="486">
        <v>30244</v>
      </c>
      <c r="G61" s="625" t="s">
        <v>1290</v>
      </c>
      <c r="H61" s="367" t="s">
        <v>139</v>
      </c>
      <c r="I61" s="215">
        <v>5</v>
      </c>
      <c r="J61" s="231"/>
      <c r="K61" s="261">
        <f t="shared" ref="K61:K67" si="10">J61/200</f>
        <v>0</v>
      </c>
      <c r="L61" s="256">
        <f t="shared" ref="L61:L67" si="11">J61*I61</f>
        <v>0</v>
      </c>
      <c r="M61" s="611"/>
      <c r="N61" s="611"/>
      <c r="O61" s="611"/>
      <c r="P61" s="611"/>
      <c r="Q61" s="611"/>
      <c r="R61" s="611"/>
      <c r="S61" s="611"/>
      <c r="T61" s="611"/>
      <c r="U61" s="611"/>
      <c r="V61" s="611"/>
      <c r="W61" s="611"/>
      <c r="X61" s="611"/>
      <c r="Y61" s="611"/>
    </row>
    <row r="62" spans="1:25" ht="15.75" customHeight="1">
      <c r="A62" s="1005">
        <v>50</v>
      </c>
      <c r="B62" s="205"/>
      <c r="C62" s="774"/>
      <c r="D62" s="462" t="s">
        <v>171</v>
      </c>
      <c r="E62" s="329"/>
      <c r="F62" s="486">
        <v>30246</v>
      </c>
      <c r="G62" s="625" t="s">
        <v>1291</v>
      </c>
      <c r="H62" s="367"/>
      <c r="I62" s="215">
        <v>12</v>
      </c>
      <c r="J62" s="231"/>
      <c r="K62" s="261">
        <f t="shared" si="10"/>
        <v>0</v>
      </c>
      <c r="L62" s="256">
        <f t="shared" si="11"/>
        <v>0</v>
      </c>
      <c r="M62" s="611"/>
      <c r="N62" s="611"/>
      <c r="O62" s="611"/>
      <c r="P62" s="611"/>
      <c r="Q62" s="611"/>
      <c r="R62" s="611"/>
      <c r="S62" s="611"/>
      <c r="T62" s="611"/>
      <c r="U62" s="611"/>
      <c r="V62" s="611"/>
      <c r="W62" s="611"/>
      <c r="X62" s="611"/>
      <c r="Y62" s="611"/>
    </row>
    <row r="63" spans="1:25" ht="15.75" customHeight="1">
      <c r="A63" s="1005">
        <v>51</v>
      </c>
      <c r="B63" s="205"/>
      <c r="C63" s="774"/>
      <c r="D63" s="462" t="s">
        <v>171</v>
      </c>
      <c r="E63" s="329"/>
      <c r="F63" s="486">
        <v>30247</v>
      </c>
      <c r="G63" s="625" t="s">
        <v>1292</v>
      </c>
      <c r="H63" s="367"/>
      <c r="I63" s="212">
        <v>12</v>
      </c>
      <c r="J63" s="231"/>
      <c r="K63" s="261">
        <f t="shared" si="10"/>
        <v>0</v>
      </c>
      <c r="L63" s="256">
        <f t="shared" si="11"/>
        <v>0</v>
      </c>
      <c r="M63" s="611"/>
      <c r="N63" s="611"/>
      <c r="O63" s="611"/>
      <c r="P63" s="611"/>
      <c r="Q63" s="611"/>
      <c r="R63" s="611"/>
      <c r="S63" s="611"/>
      <c r="T63" s="611"/>
      <c r="U63" s="611"/>
      <c r="V63" s="611"/>
      <c r="W63" s="611"/>
      <c r="X63" s="611"/>
      <c r="Y63" s="611"/>
    </row>
    <row r="64" spans="1:25" ht="15.75" customHeight="1">
      <c r="A64" s="1005">
        <v>52</v>
      </c>
      <c r="B64" s="205"/>
      <c r="C64" s="769"/>
      <c r="D64" s="770" t="s">
        <v>1293</v>
      </c>
      <c r="E64" s="771"/>
      <c r="F64" s="486">
        <v>30240</v>
      </c>
      <c r="G64" s="625" t="s">
        <v>1294</v>
      </c>
      <c r="H64" s="367"/>
      <c r="I64" s="215">
        <v>5</v>
      </c>
      <c r="J64" s="231"/>
      <c r="K64" s="261">
        <f t="shared" si="10"/>
        <v>0</v>
      </c>
      <c r="L64" s="256">
        <f t="shared" si="11"/>
        <v>0</v>
      </c>
      <c r="M64" s="611"/>
      <c r="N64" s="611"/>
      <c r="O64" s="611"/>
      <c r="P64" s="611"/>
      <c r="Q64" s="611"/>
      <c r="R64" s="611"/>
      <c r="S64" s="611"/>
      <c r="T64" s="611"/>
      <c r="U64" s="611"/>
      <c r="V64" s="611"/>
      <c r="W64" s="611"/>
      <c r="X64" s="611"/>
      <c r="Y64" s="611"/>
    </row>
    <row r="65" spans="1:25" ht="15.75" customHeight="1">
      <c r="A65" s="1005">
        <v>53</v>
      </c>
      <c r="B65" s="205"/>
      <c r="C65" s="769"/>
      <c r="D65" s="462" t="s">
        <v>1293</v>
      </c>
      <c r="E65" s="329"/>
      <c r="F65" s="486">
        <v>30242</v>
      </c>
      <c r="G65" s="625" t="s">
        <v>1295</v>
      </c>
      <c r="H65" s="367"/>
      <c r="I65" s="215">
        <v>9</v>
      </c>
      <c r="J65" s="231"/>
      <c r="K65" s="261">
        <f t="shared" si="10"/>
        <v>0</v>
      </c>
      <c r="L65" s="256">
        <f t="shared" si="11"/>
        <v>0</v>
      </c>
      <c r="M65" s="611"/>
      <c r="N65" s="611"/>
      <c r="O65" s="611"/>
      <c r="P65" s="611"/>
      <c r="Q65" s="611"/>
      <c r="R65" s="611"/>
      <c r="S65" s="611"/>
      <c r="T65" s="611"/>
      <c r="U65" s="611"/>
      <c r="V65" s="611"/>
      <c r="W65" s="611"/>
      <c r="X65" s="611"/>
      <c r="Y65" s="611"/>
    </row>
    <row r="66" spans="1:25" ht="15.75" customHeight="1">
      <c r="A66" s="1005">
        <v>54</v>
      </c>
      <c r="B66" s="205"/>
      <c r="C66" s="769"/>
      <c r="D66" s="462" t="s">
        <v>1293</v>
      </c>
      <c r="E66" s="329"/>
      <c r="F66" s="486">
        <v>66089</v>
      </c>
      <c r="G66" s="625" t="s">
        <v>1296</v>
      </c>
      <c r="H66" s="367"/>
      <c r="I66" s="215">
        <v>5</v>
      </c>
      <c r="J66" s="231"/>
      <c r="K66" s="261">
        <f t="shared" si="10"/>
        <v>0</v>
      </c>
      <c r="L66" s="256">
        <f t="shared" si="11"/>
        <v>0</v>
      </c>
      <c r="M66" s="611"/>
      <c r="N66" s="611"/>
      <c r="O66" s="611"/>
      <c r="P66" s="611"/>
      <c r="Q66" s="611"/>
      <c r="R66" s="611"/>
      <c r="S66" s="611"/>
      <c r="T66" s="611"/>
      <c r="U66" s="611"/>
      <c r="V66" s="611"/>
      <c r="W66" s="611"/>
      <c r="X66" s="611"/>
      <c r="Y66" s="611"/>
    </row>
    <row r="67" spans="1:25" ht="15.75" customHeight="1">
      <c r="A67" s="1005">
        <v>55</v>
      </c>
      <c r="B67" s="205"/>
      <c r="C67" s="769"/>
      <c r="D67" s="207" t="s">
        <v>1293</v>
      </c>
      <c r="E67" s="329"/>
      <c r="F67" s="486" t="s">
        <v>1297</v>
      </c>
      <c r="G67" s="625" t="s">
        <v>1298</v>
      </c>
      <c r="H67" s="367"/>
      <c r="I67" s="212">
        <v>5</v>
      </c>
      <c r="J67" s="231"/>
      <c r="K67" s="261">
        <f t="shared" si="10"/>
        <v>0</v>
      </c>
      <c r="L67" s="256">
        <f t="shared" si="11"/>
        <v>0</v>
      </c>
      <c r="M67" s="611"/>
      <c r="N67" s="611"/>
      <c r="O67" s="611"/>
      <c r="P67" s="611"/>
      <c r="Q67" s="611"/>
      <c r="R67" s="611"/>
      <c r="S67" s="611"/>
      <c r="T67" s="611"/>
      <c r="U67" s="611"/>
      <c r="V67" s="611"/>
      <c r="W67" s="611"/>
      <c r="X67" s="611"/>
      <c r="Y67" s="611"/>
    </row>
    <row r="68" spans="1:25" ht="15.75" customHeight="1">
      <c r="A68" s="1004"/>
      <c r="B68" s="205"/>
      <c r="C68" s="769"/>
      <c r="D68" s="207"/>
      <c r="E68" s="329"/>
      <c r="F68" s="486"/>
      <c r="G68" s="625" t="s">
        <v>178</v>
      </c>
      <c r="H68" s="367"/>
      <c r="I68" s="212"/>
      <c r="J68" s="231"/>
      <c r="K68" s="261"/>
      <c r="L68" s="258"/>
      <c r="M68" s="611"/>
      <c r="N68" s="611"/>
      <c r="O68" s="611"/>
      <c r="P68" s="611"/>
      <c r="Q68" s="611"/>
      <c r="R68" s="611"/>
      <c r="S68" s="611"/>
      <c r="T68" s="611"/>
      <c r="U68" s="611"/>
      <c r="V68" s="611"/>
      <c r="W68" s="611"/>
      <c r="X68" s="611"/>
      <c r="Y68" s="611"/>
    </row>
    <row r="69" spans="1:25" ht="15.75" customHeight="1">
      <c r="A69" s="1004"/>
      <c r="B69" s="172" t="s">
        <v>1299</v>
      </c>
      <c r="C69" s="728" t="s">
        <v>1300</v>
      </c>
      <c r="D69" s="381" t="s">
        <v>1301</v>
      </c>
      <c r="E69" s="283"/>
      <c r="F69" s="490"/>
      <c r="G69" s="428" t="s">
        <v>265</v>
      </c>
      <c r="H69" s="353"/>
      <c r="I69" s="226"/>
      <c r="J69" s="227"/>
      <c r="K69" s="259"/>
      <c r="L69" s="732"/>
      <c r="M69" s="611"/>
      <c r="N69" s="611"/>
      <c r="O69" s="611"/>
      <c r="P69" s="611"/>
      <c r="Q69" s="611"/>
      <c r="R69" s="611"/>
      <c r="S69" s="611"/>
      <c r="T69" s="611"/>
      <c r="U69" s="611"/>
      <c r="V69" s="611"/>
      <c r="W69" s="611"/>
      <c r="X69" s="611"/>
      <c r="Y69" s="611"/>
    </row>
    <row r="70" spans="1:25" ht="15.75" customHeight="1">
      <c r="A70" s="1005">
        <v>56</v>
      </c>
      <c r="B70" s="200"/>
      <c r="C70" s="372" t="s">
        <v>1302</v>
      </c>
      <c r="D70" s="475"/>
      <c r="E70" s="316"/>
      <c r="F70" s="499">
        <v>30248</v>
      </c>
      <c r="G70" s="373" t="s">
        <v>1303</v>
      </c>
      <c r="H70" s="311" t="s">
        <v>139</v>
      </c>
      <c r="I70" s="152">
        <v>3</v>
      </c>
      <c r="J70" s="164"/>
      <c r="K70" s="260">
        <f>J70/144</f>
        <v>0</v>
      </c>
      <c r="L70" s="155">
        <f t="shared" ref="L70:L71" si="12">I70*J70</f>
        <v>0</v>
      </c>
      <c r="M70" s="611"/>
      <c r="N70" s="611"/>
      <c r="O70" s="611"/>
      <c r="P70" s="611"/>
      <c r="Q70" s="611"/>
      <c r="R70" s="611"/>
      <c r="S70" s="611"/>
      <c r="T70" s="611"/>
      <c r="U70" s="611"/>
      <c r="V70" s="611"/>
      <c r="W70" s="611"/>
      <c r="X70" s="611"/>
      <c r="Y70" s="611"/>
    </row>
    <row r="71" spans="1:25" ht="15.75" customHeight="1">
      <c r="A71" s="1005">
        <v>57</v>
      </c>
      <c r="B71" s="697" t="s">
        <v>1304</v>
      </c>
      <c r="C71" s="230" t="s">
        <v>1305</v>
      </c>
      <c r="D71" s="462" t="s">
        <v>452</v>
      </c>
      <c r="E71" s="329"/>
      <c r="F71" s="486">
        <v>7250</v>
      </c>
      <c r="G71" s="210" t="s">
        <v>265</v>
      </c>
      <c r="H71" s="211" t="s">
        <v>139</v>
      </c>
      <c r="I71" s="215">
        <v>31</v>
      </c>
      <c r="J71" s="231"/>
      <c r="K71" s="261">
        <f>J71/30</f>
        <v>0</v>
      </c>
      <c r="L71" s="214">
        <f t="shared" si="12"/>
        <v>0</v>
      </c>
      <c r="M71" s="611"/>
      <c r="N71" s="611"/>
      <c r="O71" s="611"/>
      <c r="P71" s="611"/>
      <c r="Q71" s="611"/>
      <c r="R71" s="611"/>
      <c r="S71" s="611"/>
      <c r="T71" s="611"/>
      <c r="U71" s="611"/>
      <c r="V71" s="611"/>
      <c r="W71" s="611"/>
      <c r="X71" s="611"/>
      <c r="Y71" s="611"/>
    </row>
    <row r="72" spans="1:25" ht="15.75" customHeight="1">
      <c r="A72" s="1004"/>
      <c r="B72" s="514"/>
      <c r="C72" s="232"/>
      <c r="D72" s="462"/>
      <c r="E72" s="329"/>
      <c r="F72" s="486"/>
      <c r="G72" s="210" t="s">
        <v>1306</v>
      </c>
      <c r="H72" s="211"/>
      <c r="I72" s="212"/>
      <c r="J72" s="231"/>
      <c r="K72" s="261"/>
      <c r="L72" s="258"/>
      <c r="M72" s="611"/>
      <c r="N72" s="611"/>
      <c r="O72" s="611"/>
      <c r="P72" s="611"/>
      <c r="Q72" s="611"/>
      <c r="R72" s="611"/>
      <c r="S72" s="611"/>
      <c r="T72" s="611"/>
      <c r="U72" s="611"/>
      <c r="V72" s="611"/>
      <c r="W72" s="611"/>
      <c r="X72" s="611"/>
      <c r="Y72" s="611"/>
    </row>
    <row r="73" spans="1:25" ht="15.75" customHeight="1">
      <c r="A73" s="1005">
        <v>58</v>
      </c>
      <c r="B73" s="450" t="s">
        <v>1307</v>
      </c>
      <c r="C73" s="489" t="s">
        <v>1308</v>
      </c>
      <c r="D73" s="381" t="s">
        <v>452</v>
      </c>
      <c r="E73" s="283"/>
      <c r="F73" s="490">
        <v>7242</v>
      </c>
      <c r="G73" s="428" t="s">
        <v>265</v>
      </c>
      <c r="H73" s="353" t="s">
        <v>139</v>
      </c>
      <c r="I73" s="177">
        <v>23</v>
      </c>
      <c r="J73" s="227"/>
      <c r="K73" s="259">
        <f>J73/30</f>
        <v>0</v>
      </c>
      <c r="L73" s="179">
        <f>I73*J73</f>
        <v>0</v>
      </c>
      <c r="M73" s="611"/>
      <c r="N73" s="611"/>
      <c r="O73" s="611"/>
      <c r="P73" s="611"/>
      <c r="Q73" s="611"/>
      <c r="R73" s="611"/>
      <c r="S73" s="611"/>
      <c r="T73" s="611"/>
      <c r="U73" s="611"/>
      <c r="V73" s="611"/>
      <c r="W73" s="611"/>
      <c r="X73" s="611"/>
      <c r="Y73" s="611"/>
    </row>
    <row r="74" spans="1:25" ht="15.75" customHeight="1">
      <c r="A74" s="1004"/>
      <c r="B74" s="514"/>
      <c r="C74" s="766"/>
      <c r="D74" s="800"/>
      <c r="E74" s="316"/>
      <c r="F74" s="499"/>
      <c r="G74" s="373" t="s">
        <v>1309</v>
      </c>
      <c r="H74" s="311"/>
      <c r="I74" s="202"/>
      <c r="J74" s="164"/>
      <c r="K74" s="260"/>
      <c r="L74" s="595"/>
      <c r="M74" s="611"/>
      <c r="N74" s="611"/>
      <c r="O74" s="611"/>
      <c r="P74" s="611"/>
      <c r="Q74" s="611"/>
      <c r="R74" s="611"/>
      <c r="S74" s="611"/>
      <c r="T74" s="611"/>
      <c r="U74" s="611"/>
      <c r="V74" s="611"/>
      <c r="W74" s="611"/>
      <c r="X74" s="611"/>
      <c r="Y74" s="611"/>
    </row>
    <row r="75" spans="1:25" ht="15.75" customHeight="1">
      <c r="A75" s="1004"/>
      <c r="B75" s="172" t="s">
        <v>1310</v>
      </c>
      <c r="C75" s="775"/>
      <c r="D75" s="207"/>
      <c r="E75" s="329"/>
      <c r="F75" s="486"/>
      <c r="G75" s="625" t="s">
        <v>265</v>
      </c>
      <c r="H75" s="367"/>
      <c r="I75" s="212"/>
      <c r="J75" s="231"/>
      <c r="K75" s="261"/>
      <c r="L75" s="214"/>
      <c r="M75" s="611"/>
      <c r="N75" s="611"/>
      <c r="O75" s="611"/>
      <c r="P75" s="611"/>
      <c r="Q75" s="611"/>
      <c r="R75" s="611"/>
      <c r="S75" s="611"/>
      <c r="T75" s="611"/>
      <c r="U75" s="611"/>
      <c r="V75" s="611"/>
      <c r="W75" s="611"/>
      <c r="X75" s="611"/>
      <c r="Y75" s="611"/>
    </row>
    <row r="76" spans="1:25" ht="15.75" customHeight="1">
      <c r="A76" s="1005">
        <v>59</v>
      </c>
      <c r="B76" s="205"/>
      <c r="C76" s="775" t="s">
        <v>1311</v>
      </c>
      <c r="D76" s="462" t="s">
        <v>452</v>
      </c>
      <c r="E76" s="329"/>
      <c r="F76" s="486">
        <v>7290</v>
      </c>
      <c r="G76" s="625" t="s">
        <v>1312</v>
      </c>
      <c r="H76" s="367" t="s">
        <v>139</v>
      </c>
      <c r="I76" s="215">
        <v>5</v>
      </c>
      <c r="J76" s="231"/>
      <c r="K76" s="261">
        <f t="shared" ref="K76:K77" si="13">J76/30</f>
        <v>0</v>
      </c>
      <c r="L76" s="214">
        <f t="shared" ref="L76:L78" si="14">I76*J76</f>
        <v>0</v>
      </c>
      <c r="M76" s="611"/>
      <c r="N76" s="611"/>
      <c r="O76" s="611"/>
      <c r="P76" s="611"/>
      <c r="Q76" s="611"/>
      <c r="R76" s="611"/>
      <c r="S76" s="611"/>
      <c r="T76" s="611"/>
      <c r="U76" s="611"/>
      <c r="V76" s="611"/>
      <c r="W76" s="611"/>
      <c r="X76" s="611"/>
      <c r="Y76" s="611"/>
    </row>
    <row r="77" spans="1:25" ht="15.75" customHeight="1">
      <c r="A77" s="1005">
        <v>60</v>
      </c>
      <c r="B77" s="200"/>
      <c r="C77" s="372" t="s">
        <v>1313</v>
      </c>
      <c r="D77" s="475" t="s">
        <v>1314</v>
      </c>
      <c r="E77" s="316"/>
      <c r="F77" s="499">
        <v>7288</v>
      </c>
      <c r="G77" s="373" t="s">
        <v>1315</v>
      </c>
      <c r="H77" s="311" t="s">
        <v>139</v>
      </c>
      <c r="I77" s="152">
        <v>32</v>
      </c>
      <c r="J77" s="164"/>
      <c r="K77" s="260">
        <f t="shared" si="13"/>
        <v>0</v>
      </c>
      <c r="L77" s="155">
        <f t="shared" si="14"/>
        <v>0</v>
      </c>
      <c r="M77" s="611"/>
      <c r="N77" s="611"/>
      <c r="O77" s="611"/>
      <c r="P77" s="611"/>
      <c r="Q77" s="611"/>
      <c r="R77" s="611"/>
      <c r="S77" s="611"/>
      <c r="T77" s="611"/>
      <c r="U77" s="611"/>
      <c r="V77" s="611"/>
      <c r="W77" s="611"/>
      <c r="X77" s="611"/>
      <c r="Y77" s="611"/>
    </row>
    <row r="78" spans="1:25" ht="15.75" customHeight="1">
      <c r="A78" s="1005">
        <v>61</v>
      </c>
      <c r="B78" s="172" t="s">
        <v>1316</v>
      </c>
      <c r="C78" s="173" t="s">
        <v>1317</v>
      </c>
      <c r="D78" s="196"/>
      <c r="E78" s="283"/>
      <c r="F78" s="490">
        <v>7270</v>
      </c>
      <c r="G78" s="175" t="s">
        <v>265</v>
      </c>
      <c r="H78" s="176" t="s">
        <v>139</v>
      </c>
      <c r="I78" s="177">
        <v>30</v>
      </c>
      <c r="J78" s="227"/>
      <c r="K78" s="259">
        <f>J78/10</f>
        <v>0</v>
      </c>
      <c r="L78" s="179">
        <f t="shared" si="14"/>
        <v>0</v>
      </c>
      <c r="M78" s="611"/>
      <c r="N78" s="611"/>
      <c r="O78" s="611"/>
      <c r="P78" s="611"/>
      <c r="Q78" s="611"/>
      <c r="R78" s="611"/>
      <c r="S78" s="611"/>
      <c r="T78" s="611"/>
      <c r="U78" s="611"/>
      <c r="V78" s="611"/>
      <c r="W78" s="611"/>
      <c r="X78" s="611"/>
      <c r="Y78" s="611"/>
    </row>
    <row r="79" spans="1:25" ht="15.75" customHeight="1">
      <c r="A79" s="1004"/>
      <c r="B79" s="200"/>
      <c r="C79" s="265" t="s">
        <v>1318</v>
      </c>
      <c r="D79" s="475" t="s">
        <v>748</v>
      </c>
      <c r="E79" s="316"/>
      <c r="F79" s="499"/>
      <c r="G79" s="150" t="s">
        <v>1319</v>
      </c>
      <c r="H79" s="151"/>
      <c r="I79" s="202"/>
      <c r="J79" s="164"/>
      <c r="K79" s="260" t="s">
        <v>218</v>
      </c>
      <c r="L79" s="204"/>
      <c r="M79" s="611"/>
      <c r="N79" s="611"/>
      <c r="O79" s="611"/>
      <c r="P79" s="611"/>
      <c r="Q79" s="611"/>
      <c r="R79" s="611"/>
      <c r="S79" s="611"/>
      <c r="T79" s="611"/>
      <c r="U79" s="611"/>
      <c r="V79" s="611"/>
      <c r="W79" s="611"/>
      <c r="X79" s="611"/>
      <c r="Y79" s="611"/>
    </row>
    <row r="80" spans="1:25" ht="15.75" customHeight="1">
      <c r="A80" s="1005">
        <v>62</v>
      </c>
      <c r="B80" s="205" t="s">
        <v>1320</v>
      </c>
      <c r="C80" s="775" t="s">
        <v>1321</v>
      </c>
      <c r="D80" s="462" t="s">
        <v>748</v>
      </c>
      <c r="E80" s="329"/>
      <c r="F80" s="486">
        <v>7268</v>
      </c>
      <c r="G80" s="625" t="s">
        <v>1322</v>
      </c>
      <c r="H80" s="367" t="s">
        <v>139</v>
      </c>
      <c r="I80" s="215">
        <v>15</v>
      </c>
      <c r="J80" s="231"/>
      <c r="K80" s="261">
        <f>J80/50</f>
        <v>0</v>
      </c>
      <c r="L80" s="214">
        <f>K80*J80</f>
        <v>0</v>
      </c>
      <c r="M80" s="611"/>
      <c r="N80" s="611"/>
      <c r="O80" s="611"/>
      <c r="P80" s="611"/>
      <c r="Q80" s="611"/>
      <c r="R80" s="611"/>
      <c r="S80" s="611"/>
      <c r="T80" s="611"/>
      <c r="U80" s="611"/>
      <c r="V80" s="611"/>
      <c r="W80" s="611"/>
      <c r="X80" s="611"/>
      <c r="Y80" s="611"/>
    </row>
    <row r="81" spans="1:25" ht="15.75" customHeight="1">
      <c r="A81" s="1004"/>
      <c r="B81" s="205"/>
      <c r="C81" s="775" t="s">
        <v>1323</v>
      </c>
      <c r="D81" s="207"/>
      <c r="E81" s="329"/>
      <c r="F81" s="486"/>
      <c r="G81" s="625" t="s">
        <v>178</v>
      </c>
      <c r="H81" s="367"/>
      <c r="I81" s="212"/>
      <c r="J81" s="231"/>
      <c r="K81" s="261" t="s">
        <v>1324</v>
      </c>
      <c r="L81" s="214"/>
      <c r="M81" s="611"/>
      <c r="N81" s="611"/>
      <c r="O81" s="611"/>
      <c r="P81" s="611"/>
      <c r="Q81" s="611"/>
      <c r="R81" s="611"/>
      <c r="S81" s="611"/>
      <c r="T81" s="611"/>
      <c r="U81" s="611"/>
      <c r="V81" s="611"/>
      <c r="W81" s="611"/>
      <c r="X81" s="611"/>
      <c r="Y81" s="611"/>
    </row>
    <row r="82" spans="1:25" ht="15.75" customHeight="1">
      <c r="A82" s="1005">
        <v>63</v>
      </c>
      <c r="B82" s="172" t="s">
        <v>1325</v>
      </c>
      <c r="C82" s="489" t="s">
        <v>1326</v>
      </c>
      <c r="D82" s="196"/>
      <c r="E82" s="283"/>
      <c r="F82" s="490">
        <v>7277</v>
      </c>
      <c r="G82" s="428" t="s">
        <v>265</v>
      </c>
      <c r="H82" s="353" t="s">
        <v>139</v>
      </c>
      <c r="I82" s="226">
        <v>10</v>
      </c>
      <c r="J82" s="227"/>
      <c r="K82" s="259">
        <f>J82/10</f>
        <v>0</v>
      </c>
      <c r="L82" s="179">
        <f>I82*J82</f>
        <v>0</v>
      </c>
      <c r="M82" s="611"/>
      <c r="N82" s="611"/>
      <c r="O82" s="611"/>
      <c r="P82" s="611"/>
      <c r="Q82" s="611"/>
      <c r="R82" s="611"/>
      <c r="S82" s="611"/>
      <c r="T82" s="611"/>
      <c r="U82" s="611"/>
      <c r="V82" s="611"/>
      <c r="W82" s="611"/>
      <c r="X82" s="611"/>
      <c r="Y82" s="611"/>
    </row>
    <row r="83" spans="1:25" ht="15.75" customHeight="1">
      <c r="A83" s="1004"/>
      <c r="B83" s="205"/>
      <c r="C83" s="775" t="s">
        <v>1327</v>
      </c>
      <c r="D83" s="462" t="s">
        <v>1314</v>
      </c>
      <c r="E83" s="329"/>
      <c r="F83" s="486"/>
      <c r="G83" s="625" t="s">
        <v>1328</v>
      </c>
      <c r="H83" s="367"/>
      <c r="I83" s="212"/>
      <c r="J83" s="231"/>
      <c r="K83" s="261"/>
      <c r="L83" s="214"/>
      <c r="M83" s="611"/>
      <c r="N83" s="611"/>
      <c r="O83" s="611"/>
      <c r="P83" s="611"/>
      <c r="Q83" s="611"/>
      <c r="R83" s="611"/>
      <c r="S83" s="611"/>
      <c r="T83" s="611"/>
      <c r="U83" s="611"/>
      <c r="V83" s="611"/>
      <c r="W83" s="611"/>
      <c r="X83" s="611"/>
      <c r="Y83" s="611"/>
    </row>
    <row r="84" spans="1:25" ht="15.75" customHeight="1">
      <c r="A84" s="1004"/>
      <c r="B84" s="200"/>
      <c r="C84" s="648" t="s">
        <v>1329</v>
      </c>
      <c r="D84" s="147"/>
      <c r="E84" s="316"/>
      <c r="F84" s="499"/>
      <c r="G84" s="373"/>
      <c r="H84" s="311"/>
      <c r="I84" s="202"/>
      <c r="J84" s="164"/>
      <c r="K84" s="260"/>
      <c r="L84" s="595"/>
      <c r="M84" s="611"/>
      <c r="N84" s="611"/>
      <c r="O84" s="611"/>
      <c r="P84" s="611"/>
      <c r="Q84" s="611"/>
      <c r="R84" s="611"/>
      <c r="S84" s="611"/>
      <c r="T84" s="611"/>
      <c r="U84" s="611"/>
      <c r="V84" s="611"/>
      <c r="W84" s="611"/>
      <c r="X84" s="611"/>
      <c r="Y84" s="611"/>
    </row>
    <row r="85" spans="1:25" ht="15.75" customHeight="1">
      <c r="A85" s="1005">
        <v>64</v>
      </c>
      <c r="B85" s="172" t="s">
        <v>1330</v>
      </c>
      <c r="C85" s="173" t="s">
        <v>1331</v>
      </c>
      <c r="D85" s="381" t="s">
        <v>1332</v>
      </c>
      <c r="E85" s="283"/>
      <c r="F85" s="490">
        <v>7628</v>
      </c>
      <c r="G85" s="175" t="s">
        <v>1333</v>
      </c>
      <c r="H85" s="176" t="s">
        <v>139</v>
      </c>
      <c r="I85" s="177">
        <v>31</v>
      </c>
      <c r="J85" s="227"/>
      <c r="K85" s="259">
        <f t="shared" ref="K85:K86" si="15">J85/96</f>
        <v>0</v>
      </c>
      <c r="L85" s="179">
        <f t="shared" ref="L85:L86" si="16">I85*J85</f>
        <v>0</v>
      </c>
      <c r="M85" s="611"/>
      <c r="N85" s="611"/>
      <c r="O85" s="611"/>
      <c r="P85" s="611"/>
      <c r="Q85" s="611"/>
      <c r="R85" s="611"/>
      <c r="S85" s="611"/>
      <c r="T85" s="611"/>
      <c r="U85" s="611"/>
      <c r="V85" s="611"/>
      <c r="W85" s="611"/>
      <c r="X85" s="611"/>
      <c r="Y85" s="611"/>
    </row>
    <row r="86" spans="1:25" ht="15.75" customHeight="1">
      <c r="A86" s="1005">
        <v>65</v>
      </c>
      <c r="B86" s="205"/>
      <c r="C86" s="230" t="s">
        <v>1334</v>
      </c>
      <c r="D86" s="462" t="s">
        <v>1332</v>
      </c>
      <c r="E86" s="329"/>
      <c r="F86" s="486">
        <v>7626</v>
      </c>
      <c r="G86" s="210" t="s">
        <v>1335</v>
      </c>
      <c r="H86" s="211"/>
      <c r="I86" s="212">
        <v>5</v>
      </c>
      <c r="J86" s="231"/>
      <c r="K86" s="261">
        <f t="shared" si="15"/>
        <v>0</v>
      </c>
      <c r="L86" s="214">
        <f t="shared" si="16"/>
        <v>0</v>
      </c>
      <c r="M86" s="611"/>
      <c r="N86" s="611"/>
      <c r="O86" s="611"/>
      <c r="P86" s="611"/>
      <c r="Q86" s="611"/>
      <c r="R86" s="611"/>
      <c r="S86" s="611"/>
      <c r="T86" s="611"/>
      <c r="U86" s="611"/>
      <c r="V86" s="611"/>
      <c r="W86" s="611"/>
      <c r="X86" s="611"/>
      <c r="Y86" s="611"/>
    </row>
    <row r="87" spans="1:25" ht="15.75" customHeight="1">
      <c r="A87" s="1004"/>
      <c r="B87" s="200"/>
      <c r="C87" s="201" t="s">
        <v>1336</v>
      </c>
      <c r="D87" s="147"/>
      <c r="E87" s="316"/>
      <c r="F87" s="499"/>
      <c r="G87" s="150" t="s">
        <v>178</v>
      </c>
      <c r="H87" s="151"/>
      <c r="I87" s="202"/>
      <c r="J87" s="164"/>
      <c r="K87" s="260"/>
      <c r="L87" s="204"/>
      <c r="M87" s="611"/>
      <c r="N87" s="611"/>
      <c r="O87" s="611"/>
      <c r="P87" s="611"/>
      <c r="Q87" s="611"/>
      <c r="R87" s="611"/>
      <c r="S87" s="611"/>
      <c r="T87" s="611"/>
      <c r="U87" s="611"/>
      <c r="V87" s="611"/>
      <c r="W87" s="611"/>
      <c r="X87" s="611"/>
      <c r="Y87" s="611"/>
    </row>
    <row r="88" spans="1:25" ht="15.75" customHeight="1">
      <c r="A88" s="1005">
        <v>66</v>
      </c>
      <c r="B88" s="172" t="s">
        <v>1337</v>
      </c>
      <c r="C88" s="224" t="s">
        <v>1338</v>
      </c>
      <c r="D88" s="381"/>
      <c r="E88" s="283"/>
      <c r="F88" s="490">
        <v>7188</v>
      </c>
      <c r="G88" s="175" t="s">
        <v>265</v>
      </c>
      <c r="H88" s="176" t="s">
        <v>139</v>
      </c>
      <c r="I88" s="177">
        <v>60</v>
      </c>
      <c r="J88" s="227"/>
      <c r="K88" s="259">
        <f>J88/10</f>
        <v>0</v>
      </c>
      <c r="L88" s="179">
        <f>I88*J88</f>
        <v>0</v>
      </c>
      <c r="M88" s="611"/>
      <c r="N88" s="611"/>
      <c r="O88" s="611"/>
      <c r="P88" s="611"/>
      <c r="Q88" s="611"/>
      <c r="R88" s="611"/>
      <c r="S88" s="611"/>
      <c r="T88" s="611"/>
      <c r="U88" s="611"/>
      <c r="V88" s="611"/>
      <c r="W88" s="611"/>
      <c r="X88" s="611"/>
      <c r="Y88" s="611"/>
    </row>
    <row r="89" spans="1:25" ht="15.75" customHeight="1">
      <c r="A89" s="1004"/>
      <c r="B89" s="205"/>
      <c r="C89" s="232"/>
      <c r="D89" s="462" t="s">
        <v>748</v>
      </c>
      <c r="E89" s="329"/>
      <c r="F89" s="486"/>
      <c r="G89" s="210" t="s">
        <v>1339</v>
      </c>
      <c r="H89" s="211"/>
      <c r="I89" s="212"/>
      <c r="J89" s="231"/>
      <c r="K89" s="261" t="s">
        <v>218</v>
      </c>
      <c r="L89" s="258"/>
      <c r="M89" s="611"/>
      <c r="N89" s="611"/>
      <c r="O89" s="611"/>
      <c r="P89" s="611"/>
      <c r="Q89" s="611"/>
      <c r="R89" s="611"/>
      <c r="S89" s="611"/>
      <c r="T89" s="611"/>
      <c r="U89" s="611"/>
      <c r="V89" s="611"/>
      <c r="W89" s="611"/>
      <c r="X89" s="611"/>
      <c r="Y89" s="611"/>
    </row>
    <row r="90" spans="1:25" ht="15.75" customHeight="1">
      <c r="A90" s="1005">
        <v>67</v>
      </c>
      <c r="B90" s="172" t="s">
        <v>1340</v>
      </c>
      <c r="C90" s="489" t="s">
        <v>1341</v>
      </c>
      <c r="D90" s="381"/>
      <c r="E90" s="283"/>
      <c r="F90" s="490">
        <v>7346</v>
      </c>
      <c r="G90" s="428" t="s">
        <v>166</v>
      </c>
      <c r="H90" s="353" t="s">
        <v>139</v>
      </c>
      <c r="I90" s="177">
        <v>20</v>
      </c>
      <c r="J90" s="227"/>
      <c r="K90" s="259">
        <f>J90/30</f>
        <v>0</v>
      </c>
      <c r="L90" s="179">
        <f>I90*J90</f>
        <v>0</v>
      </c>
      <c r="M90" s="611"/>
      <c r="N90" s="611"/>
      <c r="O90" s="611"/>
      <c r="P90" s="611"/>
      <c r="Q90" s="611"/>
      <c r="R90" s="611"/>
      <c r="S90" s="611"/>
      <c r="T90" s="611"/>
      <c r="U90" s="611"/>
      <c r="V90" s="611"/>
      <c r="W90" s="611"/>
      <c r="X90" s="611"/>
      <c r="Y90" s="611"/>
    </row>
    <row r="91" spans="1:25" ht="15.75" customHeight="1">
      <c r="A91" s="1004"/>
      <c r="B91" s="200"/>
      <c r="C91" s="228"/>
      <c r="D91" s="475" t="s">
        <v>452</v>
      </c>
      <c r="E91" s="316"/>
      <c r="F91" s="499"/>
      <c r="G91" s="150" t="s">
        <v>1342</v>
      </c>
      <c r="H91" s="151"/>
      <c r="I91" s="202"/>
      <c r="J91" s="164"/>
      <c r="K91" s="260" t="s">
        <v>218</v>
      </c>
      <c r="L91" s="595"/>
      <c r="M91" s="611"/>
      <c r="N91" s="611"/>
      <c r="O91" s="611"/>
      <c r="P91" s="611"/>
      <c r="Q91" s="611"/>
      <c r="R91" s="611"/>
      <c r="S91" s="611"/>
      <c r="T91" s="611"/>
      <c r="U91" s="611"/>
      <c r="V91" s="611"/>
      <c r="W91" s="611"/>
      <c r="X91" s="611"/>
      <c r="Y91" s="611"/>
    </row>
    <row r="92" spans="1:25" ht="24">
      <c r="A92" s="1004"/>
      <c r="B92" s="205" t="s">
        <v>1343</v>
      </c>
      <c r="C92" s="206" t="s">
        <v>1344</v>
      </c>
      <c r="D92" s="207"/>
      <c r="E92" s="329"/>
      <c r="F92" s="486"/>
      <c r="G92" s="387" t="s">
        <v>1345</v>
      </c>
      <c r="H92" s="211" t="s">
        <v>139</v>
      </c>
      <c r="I92" s="212">
        <f>SUM(I93:I98)</f>
        <v>816</v>
      </c>
      <c r="J92" s="231"/>
      <c r="K92" s="261"/>
      <c r="L92" s="214"/>
      <c r="M92" s="611"/>
      <c r="N92" s="611"/>
      <c r="O92" s="611"/>
      <c r="P92" s="611"/>
      <c r="Q92" s="611"/>
      <c r="R92" s="611"/>
      <c r="S92" s="611"/>
      <c r="T92" s="611"/>
      <c r="U92" s="611"/>
      <c r="V92" s="611"/>
      <c r="W92" s="611"/>
      <c r="X92" s="611"/>
      <c r="Y92" s="611"/>
    </row>
    <row r="93" spans="1:25" ht="15.75" customHeight="1">
      <c r="A93" s="1005">
        <v>68</v>
      </c>
      <c r="B93" s="205"/>
      <c r="C93" s="232"/>
      <c r="D93" s="462" t="s">
        <v>1332</v>
      </c>
      <c r="E93" s="771"/>
      <c r="F93" s="698">
        <v>7542</v>
      </c>
      <c r="G93" s="387" t="s">
        <v>1346</v>
      </c>
      <c r="H93" s="211" t="s">
        <v>139</v>
      </c>
      <c r="I93" s="212">
        <v>176</v>
      </c>
      <c r="J93" s="231"/>
      <c r="K93" s="261">
        <f t="shared" ref="K93:K99" si="17">J93/96</f>
        <v>0</v>
      </c>
      <c r="L93" s="214">
        <f t="shared" ref="L93:L98" si="18">I93*J93</f>
        <v>0</v>
      </c>
      <c r="M93" s="611"/>
      <c r="N93" s="611"/>
      <c r="O93" s="611"/>
      <c r="P93" s="611"/>
      <c r="Q93" s="611"/>
      <c r="R93" s="611"/>
      <c r="S93" s="611"/>
      <c r="T93" s="611"/>
      <c r="U93" s="611"/>
      <c r="V93" s="611"/>
      <c r="W93" s="611"/>
      <c r="X93" s="611"/>
      <c r="Y93" s="611"/>
    </row>
    <row r="94" spans="1:25" ht="15.75" customHeight="1">
      <c r="A94" s="1005">
        <v>68</v>
      </c>
      <c r="B94" s="205"/>
      <c r="C94" s="801" t="s">
        <v>1347</v>
      </c>
      <c r="D94" s="462" t="s">
        <v>1332</v>
      </c>
      <c r="E94" s="329"/>
      <c r="F94" s="486">
        <v>7490</v>
      </c>
      <c r="G94" s="210" t="s">
        <v>1348</v>
      </c>
      <c r="H94" s="211" t="s">
        <v>139</v>
      </c>
      <c r="I94" s="212">
        <v>150</v>
      </c>
      <c r="J94" s="231"/>
      <c r="K94" s="261">
        <f t="shared" si="17"/>
        <v>0</v>
      </c>
      <c r="L94" s="214">
        <f t="shared" si="18"/>
        <v>0</v>
      </c>
      <c r="M94" s="611"/>
      <c r="N94" s="611"/>
      <c r="O94" s="611"/>
      <c r="P94" s="611"/>
      <c r="Q94" s="611"/>
      <c r="R94" s="611"/>
      <c r="S94" s="611"/>
      <c r="T94" s="611"/>
      <c r="U94" s="611"/>
      <c r="V94" s="611"/>
      <c r="W94" s="611"/>
      <c r="X94" s="611"/>
      <c r="Y94" s="611"/>
    </row>
    <row r="95" spans="1:25" ht="15.75" customHeight="1">
      <c r="A95" s="1005">
        <v>70</v>
      </c>
      <c r="B95" s="205"/>
      <c r="C95" s="801" t="s">
        <v>1349</v>
      </c>
      <c r="D95" s="462" t="s">
        <v>1332</v>
      </c>
      <c r="E95" s="329"/>
      <c r="F95" s="486">
        <v>7549</v>
      </c>
      <c r="G95" s="210" t="s">
        <v>1350</v>
      </c>
      <c r="H95" s="211" t="s">
        <v>139</v>
      </c>
      <c r="I95" s="212">
        <v>130</v>
      </c>
      <c r="J95" s="231"/>
      <c r="K95" s="261">
        <f t="shared" si="17"/>
        <v>0</v>
      </c>
      <c r="L95" s="214">
        <f t="shared" si="18"/>
        <v>0</v>
      </c>
      <c r="M95" s="611"/>
      <c r="N95" s="611"/>
      <c r="O95" s="611"/>
      <c r="P95" s="611"/>
      <c r="Q95" s="611"/>
      <c r="R95" s="611"/>
      <c r="S95" s="611"/>
      <c r="T95" s="611"/>
      <c r="U95" s="611"/>
      <c r="V95" s="611"/>
      <c r="W95" s="611"/>
      <c r="X95" s="611"/>
      <c r="Y95" s="611"/>
    </row>
    <row r="96" spans="1:25" ht="15.75" customHeight="1">
      <c r="A96" s="1005">
        <v>71</v>
      </c>
      <c r="B96" s="205"/>
      <c r="C96" s="206"/>
      <c r="D96" s="462" t="s">
        <v>1332</v>
      </c>
      <c r="E96" s="329"/>
      <c r="F96" s="486">
        <v>7534</v>
      </c>
      <c r="G96" s="210" t="s">
        <v>1351</v>
      </c>
      <c r="H96" s="211" t="s">
        <v>139</v>
      </c>
      <c r="I96" s="212">
        <v>130</v>
      </c>
      <c r="J96" s="231"/>
      <c r="K96" s="261">
        <f t="shared" si="17"/>
        <v>0</v>
      </c>
      <c r="L96" s="214">
        <f t="shared" si="18"/>
        <v>0</v>
      </c>
      <c r="M96" s="611"/>
      <c r="N96" s="611"/>
      <c r="O96" s="611"/>
      <c r="P96" s="611"/>
      <c r="Q96" s="611"/>
      <c r="R96" s="611"/>
      <c r="S96" s="611"/>
      <c r="T96" s="611"/>
      <c r="U96" s="611"/>
      <c r="V96" s="611"/>
      <c r="W96" s="611"/>
      <c r="X96" s="611"/>
      <c r="Y96" s="611"/>
    </row>
    <row r="97" spans="1:25" ht="15.75" customHeight="1">
      <c r="A97" s="1005">
        <v>72</v>
      </c>
      <c r="B97" s="205"/>
      <c r="C97" s="206"/>
      <c r="D97" s="462" t="s">
        <v>1332</v>
      </c>
      <c r="E97" s="771"/>
      <c r="F97" s="486">
        <v>7544</v>
      </c>
      <c r="G97" s="210" t="s">
        <v>1352</v>
      </c>
      <c r="H97" s="211" t="s">
        <v>139</v>
      </c>
      <c r="I97" s="212">
        <v>130</v>
      </c>
      <c r="J97" s="231"/>
      <c r="K97" s="261">
        <f t="shared" si="17"/>
        <v>0</v>
      </c>
      <c r="L97" s="214">
        <f t="shared" si="18"/>
        <v>0</v>
      </c>
      <c r="M97" s="611"/>
      <c r="N97" s="611"/>
      <c r="O97" s="611"/>
      <c r="P97" s="611"/>
      <c r="Q97" s="611"/>
      <c r="R97" s="611"/>
      <c r="S97" s="611"/>
      <c r="T97" s="611"/>
      <c r="U97" s="611"/>
      <c r="V97" s="611"/>
      <c r="W97" s="611"/>
      <c r="X97" s="611"/>
      <c r="Y97" s="611"/>
    </row>
    <row r="98" spans="1:25" ht="15.75" customHeight="1">
      <c r="A98" s="1005">
        <v>73</v>
      </c>
      <c r="B98" s="200"/>
      <c r="C98" s="146"/>
      <c r="D98" s="475" t="s">
        <v>1332</v>
      </c>
      <c r="E98" s="517"/>
      <c r="F98" s="499">
        <v>7547</v>
      </c>
      <c r="G98" s="150" t="s">
        <v>1353</v>
      </c>
      <c r="H98" s="151" t="s">
        <v>139</v>
      </c>
      <c r="I98" s="202">
        <v>100</v>
      </c>
      <c r="J98" s="164"/>
      <c r="K98" s="260">
        <f t="shared" si="17"/>
        <v>0</v>
      </c>
      <c r="L98" s="204">
        <f t="shared" si="18"/>
        <v>0</v>
      </c>
      <c r="M98" s="611"/>
      <c r="N98" s="611"/>
      <c r="O98" s="611"/>
      <c r="P98" s="611"/>
      <c r="Q98" s="611"/>
      <c r="R98" s="611"/>
      <c r="S98" s="611"/>
      <c r="T98" s="611"/>
      <c r="U98" s="611"/>
      <c r="V98" s="611"/>
      <c r="W98" s="611"/>
      <c r="X98" s="611"/>
      <c r="Y98" s="611"/>
    </row>
    <row r="99" spans="1:25" ht="15.75" customHeight="1">
      <c r="A99" s="1004"/>
      <c r="B99" s="172" t="s">
        <v>1354</v>
      </c>
      <c r="C99" s="173" t="s">
        <v>1355</v>
      </c>
      <c r="D99" s="207"/>
      <c r="E99" s="329"/>
      <c r="F99" s="486"/>
      <c r="G99" s="210" t="s">
        <v>1356</v>
      </c>
      <c r="H99" s="211" t="s">
        <v>139</v>
      </c>
      <c r="I99" s="212">
        <f>SUM(I100:I102)</f>
        <v>57</v>
      </c>
      <c r="J99" s="231"/>
      <c r="K99" s="261">
        <f t="shared" si="17"/>
        <v>0</v>
      </c>
      <c r="L99" s="214"/>
      <c r="M99" s="611"/>
      <c r="N99" s="611"/>
      <c r="O99" s="611"/>
      <c r="P99" s="611"/>
      <c r="Q99" s="611"/>
      <c r="R99" s="611"/>
      <c r="S99" s="611"/>
      <c r="T99" s="611"/>
      <c r="U99" s="611"/>
      <c r="V99" s="611"/>
      <c r="W99" s="611"/>
      <c r="X99" s="611"/>
      <c r="Y99" s="611"/>
    </row>
    <row r="100" spans="1:25" ht="15.75" customHeight="1">
      <c r="A100" s="1005">
        <v>74</v>
      </c>
      <c r="B100" s="205"/>
      <c r="C100" s="206" t="s">
        <v>1357</v>
      </c>
      <c r="D100" s="462" t="s">
        <v>1358</v>
      </c>
      <c r="E100" s="329"/>
      <c r="F100" s="486">
        <v>7494</v>
      </c>
      <c r="G100" s="210" t="s">
        <v>1359</v>
      </c>
      <c r="H100" s="211" t="s">
        <v>139</v>
      </c>
      <c r="I100" s="215">
        <v>17</v>
      </c>
      <c r="J100" s="231"/>
      <c r="K100" s="261">
        <f t="shared" ref="K100:K101" si="19">J100/70</f>
        <v>0</v>
      </c>
      <c r="L100" s="214">
        <f t="shared" ref="L100:L101" si="20">I100*J100</f>
        <v>0</v>
      </c>
      <c r="M100" s="611"/>
      <c r="N100" s="611"/>
      <c r="O100" s="611"/>
      <c r="P100" s="611"/>
      <c r="Q100" s="611"/>
      <c r="R100" s="611"/>
      <c r="S100" s="611"/>
      <c r="T100" s="611"/>
      <c r="U100" s="611"/>
      <c r="V100" s="611"/>
      <c r="W100" s="611"/>
      <c r="X100" s="611"/>
      <c r="Y100" s="611"/>
    </row>
    <row r="101" spans="1:25" ht="15.75" customHeight="1">
      <c r="A101" s="1005">
        <v>75</v>
      </c>
      <c r="B101" s="205"/>
      <c r="C101" s="206" t="s">
        <v>1360</v>
      </c>
      <c r="D101" s="462" t="s">
        <v>1358</v>
      </c>
      <c r="E101" s="329"/>
      <c r="F101" s="486">
        <v>7504</v>
      </c>
      <c r="G101" s="210" t="s">
        <v>1361</v>
      </c>
      <c r="H101" s="211" t="s">
        <v>139</v>
      </c>
      <c r="I101" s="215">
        <v>40</v>
      </c>
      <c r="J101" s="231"/>
      <c r="K101" s="261">
        <f t="shared" si="19"/>
        <v>0</v>
      </c>
      <c r="L101" s="214">
        <f t="shared" si="20"/>
        <v>0</v>
      </c>
      <c r="M101" s="611"/>
      <c r="N101" s="611"/>
      <c r="O101" s="611"/>
      <c r="P101" s="611"/>
      <c r="Q101" s="611"/>
      <c r="R101" s="611"/>
      <c r="S101" s="611"/>
      <c r="T101" s="611"/>
      <c r="U101" s="611"/>
      <c r="V101" s="611"/>
      <c r="W101" s="611"/>
      <c r="X101" s="611"/>
      <c r="Y101" s="611"/>
    </row>
    <row r="102" spans="1:25" ht="15.75" customHeight="1">
      <c r="A102" s="1004"/>
      <c r="B102" s="205"/>
      <c r="C102" s="206" t="s">
        <v>1362</v>
      </c>
      <c r="D102" s="462"/>
      <c r="E102" s="329"/>
      <c r="F102" s="486"/>
      <c r="G102" s="210" t="s">
        <v>178</v>
      </c>
      <c r="H102" s="211"/>
      <c r="I102" s="212"/>
      <c r="J102" s="231"/>
      <c r="K102" s="261"/>
      <c r="L102" s="214"/>
      <c r="M102" s="611"/>
      <c r="N102" s="611"/>
      <c r="O102" s="611"/>
      <c r="P102" s="611"/>
      <c r="Q102" s="611"/>
      <c r="R102" s="611"/>
      <c r="S102" s="611"/>
      <c r="T102" s="611"/>
      <c r="U102" s="611"/>
      <c r="V102" s="611"/>
      <c r="W102" s="611"/>
      <c r="X102" s="611"/>
      <c r="Y102" s="611"/>
    </row>
    <row r="103" spans="1:25" ht="15.75" customHeight="1">
      <c r="A103" s="1004"/>
      <c r="B103" s="218"/>
      <c r="C103" s="288" t="s">
        <v>1363</v>
      </c>
      <c r="D103" s="220"/>
      <c r="E103" s="289"/>
      <c r="F103" s="630"/>
      <c r="G103" s="291"/>
      <c r="H103" s="292"/>
      <c r="I103" s="293"/>
      <c r="J103" s="188"/>
      <c r="K103" s="605"/>
      <c r="L103" s="583"/>
      <c r="M103" s="611"/>
      <c r="N103" s="611"/>
      <c r="O103" s="611"/>
      <c r="P103" s="611"/>
      <c r="Q103" s="611"/>
      <c r="R103" s="611"/>
      <c r="S103" s="611"/>
      <c r="T103" s="611"/>
      <c r="U103" s="611"/>
      <c r="V103" s="611"/>
      <c r="W103" s="611"/>
      <c r="X103" s="611"/>
      <c r="Y103" s="611"/>
    </row>
    <row r="104" spans="1:25" ht="15.75" customHeight="1">
      <c r="A104" s="1005">
        <v>76</v>
      </c>
      <c r="B104" s="168" t="s">
        <v>1364</v>
      </c>
      <c r="C104" s="802" t="s">
        <v>1365</v>
      </c>
      <c r="D104" s="803" t="s">
        <v>1366</v>
      </c>
      <c r="E104" s="427"/>
      <c r="F104" s="804">
        <v>71103</v>
      </c>
      <c r="G104" s="378" t="s">
        <v>1367</v>
      </c>
      <c r="H104" s="805" t="s">
        <v>139</v>
      </c>
      <c r="I104" s="177">
        <v>70</v>
      </c>
      <c r="J104" s="227"/>
      <c r="K104" s="259">
        <f>J104/44</f>
        <v>0</v>
      </c>
      <c r="L104" s="179">
        <f>J104*70</f>
        <v>0</v>
      </c>
      <c r="M104" s="611"/>
      <c r="N104" s="611"/>
      <c r="O104" s="611"/>
      <c r="P104" s="611"/>
      <c r="Q104" s="611"/>
      <c r="R104" s="611"/>
      <c r="S104" s="611"/>
      <c r="T104" s="611"/>
      <c r="U104" s="611"/>
      <c r="V104" s="611"/>
      <c r="W104" s="611"/>
      <c r="X104" s="611"/>
      <c r="Y104" s="611"/>
    </row>
    <row r="105" spans="1:25" ht="15.75" customHeight="1">
      <c r="A105" s="1004"/>
      <c r="B105" s="626"/>
      <c r="C105" s="806" t="s">
        <v>1368</v>
      </c>
      <c r="D105" s="807"/>
      <c r="E105" s="638"/>
      <c r="F105" s="808"/>
      <c r="G105" s="246"/>
      <c r="H105" s="247"/>
      <c r="I105" s="248"/>
      <c r="J105" s="217"/>
      <c r="K105" s="642"/>
      <c r="L105" s="250"/>
      <c r="M105" s="611"/>
      <c r="N105" s="611"/>
      <c r="O105" s="611"/>
      <c r="P105" s="611"/>
      <c r="Q105" s="611"/>
      <c r="R105" s="611"/>
      <c r="S105" s="611"/>
      <c r="T105" s="611"/>
      <c r="U105" s="611"/>
      <c r="V105" s="611"/>
      <c r="W105" s="611"/>
      <c r="X105" s="611"/>
      <c r="Y105" s="611"/>
    </row>
    <row r="106" spans="1:25" ht="15.75" customHeight="1">
      <c r="A106" s="1004"/>
      <c r="B106" s="172" t="s">
        <v>1369</v>
      </c>
      <c r="C106" s="173" t="s">
        <v>1370</v>
      </c>
      <c r="D106" s="196"/>
      <c r="E106" s="283"/>
      <c r="F106" s="809"/>
      <c r="G106" s="175" t="s">
        <v>1371</v>
      </c>
      <c r="H106" s="176" t="s">
        <v>139</v>
      </c>
      <c r="I106" s="226">
        <f>SUM(I107:I110)</f>
        <v>100</v>
      </c>
      <c r="J106" s="227"/>
      <c r="K106" s="259"/>
      <c r="L106" s="179"/>
      <c r="M106" s="611"/>
      <c r="N106" s="611"/>
      <c r="O106" s="611"/>
      <c r="P106" s="611"/>
      <c r="Q106" s="611"/>
      <c r="R106" s="611"/>
      <c r="S106" s="611"/>
      <c r="T106" s="611"/>
      <c r="U106" s="611"/>
      <c r="V106" s="611"/>
      <c r="W106" s="611"/>
      <c r="X106" s="611"/>
      <c r="Y106" s="611"/>
    </row>
    <row r="107" spans="1:25" ht="15.75" customHeight="1">
      <c r="A107" s="1005">
        <v>77</v>
      </c>
      <c r="B107" s="205"/>
      <c r="C107" s="206" t="s">
        <v>1372</v>
      </c>
      <c r="D107" s="462" t="s">
        <v>1373</v>
      </c>
      <c r="E107" s="329"/>
      <c r="F107" s="610">
        <v>8481</v>
      </c>
      <c r="G107" s="210" t="s">
        <v>1374</v>
      </c>
      <c r="H107" s="211"/>
      <c r="I107" s="215">
        <v>35</v>
      </c>
      <c r="J107" s="231"/>
      <c r="K107" s="261">
        <f t="shared" ref="K107:K110" si="21">J107/96</f>
        <v>0</v>
      </c>
      <c r="L107" s="214">
        <f t="shared" ref="L107:L110" si="22">I107*J107</f>
        <v>0</v>
      </c>
      <c r="M107" s="611"/>
      <c r="N107" s="611"/>
      <c r="O107" s="611"/>
      <c r="P107" s="611"/>
      <c r="Q107" s="611"/>
      <c r="R107" s="611"/>
      <c r="S107" s="611"/>
      <c r="T107" s="611"/>
      <c r="U107" s="611"/>
      <c r="V107" s="611"/>
      <c r="W107" s="611"/>
      <c r="X107" s="611"/>
      <c r="Y107" s="611"/>
    </row>
    <row r="108" spans="1:25" ht="15.75" customHeight="1">
      <c r="A108" s="1005">
        <v>78</v>
      </c>
      <c r="B108" s="205"/>
      <c r="C108" s="206" t="s">
        <v>1375</v>
      </c>
      <c r="D108" s="462" t="s">
        <v>1373</v>
      </c>
      <c r="E108" s="329"/>
      <c r="F108" s="610">
        <v>8485</v>
      </c>
      <c r="G108" s="210" t="s">
        <v>1376</v>
      </c>
      <c r="H108" s="211"/>
      <c r="I108" s="215">
        <v>15</v>
      </c>
      <c r="J108" s="231"/>
      <c r="K108" s="261">
        <f t="shared" si="21"/>
        <v>0</v>
      </c>
      <c r="L108" s="214">
        <f t="shared" si="22"/>
        <v>0</v>
      </c>
      <c r="M108" s="611"/>
      <c r="N108" s="611"/>
      <c r="O108" s="611"/>
      <c r="P108" s="611"/>
      <c r="Q108" s="611"/>
      <c r="R108" s="611"/>
      <c r="S108" s="611"/>
      <c r="T108" s="611"/>
      <c r="U108" s="611"/>
      <c r="V108" s="611"/>
      <c r="W108" s="611"/>
      <c r="X108" s="611"/>
      <c r="Y108" s="611"/>
    </row>
    <row r="109" spans="1:25" ht="15.75" customHeight="1">
      <c r="A109" s="1005">
        <v>79</v>
      </c>
      <c r="B109" s="205"/>
      <c r="C109" s="206"/>
      <c r="D109" s="462" t="s">
        <v>1373</v>
      </c>
      <c r="E109" s="329"/>
      <c r="F109" s="610">
        <v>8480</v>
      </c>
      <c r="G109" s="210" t="s">
        <v>1377</v>
      </c>
      <c r="H109" s="211"/>
      <c r="I109" s="215">
        <v>35</v>
      </c>
      <c r="J109" s="231"/>
      <c r="K109" s="261">
        <f t="shared" si="21"/>
        <v>0</v>
      </c>
      <c r="L109" s="214">
        <f t="shared" si="22"/>
        <v>0</v>
      </c>
      <c r="M109" s="611"/>
      <c r="N109" s="611"/>
      <c r="O109" s="611"/>
      <c r="P109" s="611"/>
      <c r="Q109" s="611"/>
      <c r="R109" s="611"/>
      <c r="S109" s="611"/>
      <c r="T109" s="611"/>
      <c r="U109" s="611"/>
      <c r="V109" s="611"/>
      <c r="W109" s="611"/>
      <c r="X109" s="611"/>
      <c r="Y109" s="611"/>
    </row>
    <row r="110" spans="1:25" ht="15.75" customHeight="1">
      <c r="A110" s="1005">
        <v>80</v>
      </c>
      <c r="B110" s="200"/>
      <c r="C110" s="228"/>
      <c r="D110" s="475" t="s">
        <v>1373</v>
      </c>
      <c r="E110" s="316"/>
      <c r="F110" s="810">
        <v>8483</v>
      </c>
      <c r="G110" s="150" t="s">
        <v>1378</v>
      </c>
      <c r="H110" s="151"/>
      <c r="I110" s="152">
        <v>15</v>
      </c>
      <c r="J110" s="164"/>
      <c r="K110" s="260">
        <f t="shared" si="21"/>
        <v>0</v>
      </c>
      <c r="L110" s="204">
        <f t="shared" si="22"/>
        <v>0</v>
      </c>
      <c r="M110" s="611"/>
      <c r="N110" s="611"/>
      <c r="O110" s="611"/>
      <c r="P110" s="611"/>
      <c r="Q110" s="611"/>
      <c r="R110" s="611"/>
      <c r="S110" s="611"/>
      <c r="T110" s="611"/>
      <c r="U110" s="611"/>
      <c r="V110" s="611"/>
      <c r="W110" s="611"/>
      <c r="X110" s="611"/>
      <c r="Y110" s="611"/>
    </row>
    <row r="111" spans="1:25" ht="23.25">
      <c r="A111" s="1025"/>
      <c r="B111" s="1195" t="s">
        <v>1379</v>
      </c>
      <c r="C111" s="1036"/>
      <c r="D111" s="1036"/>
      <c r="E111" s="1036"/>
      <c r="F111" s="1036"/>
      <c r="G111" s="1036"/>
      <c r="H111" s="1036"/>
      <c r="I111" s="1036"/>
      <c r="J111" s="1196">
        <f>SUM(L3:L110)</f>
        <v>0</v>
      </c>
      <c r="K111" s="1036"/>
      <c r="L111" s="1037"/>
      <c r="M111" s="811"/>
      <c r="N111" s="811"/>
      <c r="O111" s="811"/>
      <c r="P111" s="811"/>
      <c r="Q111" s="811"/>
      <c r="R111" s="811"/>
      <c r="S111" s="811"/>
      <c r="T111" s="811"/>
      <c r="U111" s="811"/>
      <c r="V111" s="811"/>
      <c r="W111" s="811"/>
      <c r="X111" s="811"/>
      <c r="Y111" s="811"/>
    </row>
    <row r="112" spans="1:25" ht="15.75" customHeight="1">
      <c r="B112" s="812"/>
      <c r="C112" s="812"/>
      <c r="D112" s="812"/>
      <c r="E112" s="812"/>
      <c r="F112" s="812"/>
      <c r="G112" s="812"/>
      <c r="H112" s="812"/>
      <c r="I112" s="812"/>
      <c r="J112" s="812"/>
      <c r="K112" s="812"/>
      <c r="L112" s="812"/>
    </row>
    <row r="113" spans="2:12" ht="15.75" customHeight="1">
      <c r="B113" s="812"/>
      <c r="C113" s="812"/>
      <c r="D113" s="812"/>
      <c r="E113" s="812"/>
      <c r="F113" s="812"/>
      <c r="G113" s="812"/>
      <c r="H113" s="812"/>
      <c r="I113" s="812"/>
      <c r="J113" s="812"/>
      <c r="K113" s="812"/>
      <c r="L113" s="812"/>
    </row>
    <row r="114" spans="2:12" ht="15.75" customHeight="1">
      <c r="B114" s="812"/>
      <c r="C114" s="812"/>
      <c r="D114" s="812"/>
      <c r="E114" s="812"/>
      <c r="F114" s="812"/>
      <c r="G114" s="812"/>
      <c r="H114" s="812"/>
      <c r="I114" s="812"/>
      <c r="J114" s="812"/>
      <c r="K114" s="812"/>
      <c r="L114" s="812"/>
    </row>
    <row r="115" spans="2:12" ht="15.75" customHeight="1">
      <c r="B115" s="812"/>
      <c r="C115" s="812"/>
      <c r="D115" s="812"/>
      <c r="E115" s="812"/>
      <c r="F115" s="812"/>
      <c r="G115" s="812"/>
      <c r="H115" s="812"/>
      <c r="I115" s="812"/>
      <c r="J115" s="812"/>
      <c r="K115" s="812"/>
      <c r="L115" s="812"/>
    </row>
    <row r="116" spans="2:12" ht="15.75" customHeight="1">
      <c r="B116" s="812"/>
      <c r="C116" s="812"/>
      <c r="D116" s="812"/>
      <c r="E116" s="812"/>
      <c r="F116" s="812"/>
      <c r="G116" s="812"/>
      <c r="H116" s="812"/>
      <c r="I116" s="812"/>
      <c r="J116" s="812"/>
      <c r="K116" s="812"/>
      <c r="L116" s="812"/>
    </row>
    <row r="117" spans="2:12" ht="15.75" customHeight="1">
      <c r="B117" s="812"/>
      <c r="C117" s="812"/>
      <c r="D117" s="812"/>
      <c r="E117" s="812"/>
      <c r="F117" s="812"/>
      <c r="G117" s="812"/>
      <c r="H117" s="812"/>
      <c r="I117" s="812"/>
      <c r="J117" s="812"/>
      <c r="K117" s="812"/>
      <c r="L117" s="812"/>
    </row>
    <row r="118" spans="2:12" ht="15.75" customHeight="1">
      <c r="B118" s="812"/>
      <c r="C118" s="812"/>
      <c r="D118" s="812"/>
      <c r="E118" s="812"/>
      <c r="F118" s="812"/>
      <c r="G118" s="812"/>
      <c r="H118" s="812"/>
      <c r="I118" s="812"/>
      <c r="J118" s="812"/>
      <c r="K118" s="812"/>
      <c r="L118" s="812"/>
    </row>
    <row r="119" spans="2:12" ht="15.75" customHeight="1">
      <c r="B119" s="812"/>
      <c r="C119" s="812"/>
      <c r="D119" s="812"/>
      <c r="E119" s="812"/>
      <c r="F119" s="812"/>
      <c r="G119" s="812"/>
      <c r="H119" s="812"/>
      <c r="I119" s="812"/>
      <c r="J119" s="812"/>
      <c r="K119" s="812"/>
      <c r="L119" s="812"/>
    </row>
    <row r="120" spans="2:12" ht="15.75" customHeight="1">
      <c r="B120" s="812"/>
      <c r="C120" s="812"/>
      <c r="D120" s="812"/>
      <c r="E120" s="812"/>
      <c r="F120" s="812"/>
      <c r="G120" s="812"/>
      <c r="H120" s="812"/>
      <c r="I120" s="812"/>
      <c r="J120" s="812"/>
      <c r="K120" s="812"/>
      <c r="L120" s="812"/>
    </row>
    <row r="121" spans="2:12" ht="15.75" customHeight="1">
      <c r="B121" s="812"/>
      <c r="C121" s="812"/>
      <c r="D121" s="812"/>
      <c r="E121" s="812"/>
      <c r="F121" s="812"/>
      <c r="G121" s="812"/>
      <c r="H121" s="812"/>
      <c r="I121" s="812"/>
      <c r="J121" s="812"/>
      <c r="K121" s="812"/>
      <c r="L121" s="812"/>
    </row>
    <row r="122" spans="2:12" ht="15.75" customHeight="1">
      <c r="B122" s="812"/>
      <c r="C122" s="812"/>
      <c r="D122" s="812"/>
      <c r="E122" s="812"/>
      <c r="F122" s="812"/>
      <c r="G122" s="812"/>
      <c r="H122" s="812"/>
      <c r="I122" s="812"/>
      <c r="J122" s="812"/>
      <c r="K122" s="812"/>
      <c r="L122" s="812"/>
    </row>
    <row r="123" spans="2:12" ht="15.75" customHeight="1">
      <c r="B123" s="812"/>
      <c r="C123" s="812"/>
      <c r="D123" s="812"/>
      <c r="E123" s="812"/>
      <c r="F123" s="812"/>
      <c r="G123" s="812"/>
      <c r="H123" s="812"/>
      <c r="I123" s="812"/>
      <c r="J123" s="812"/>
      <c r="K123" s="812"/>
      <c r="L123" s="812"/>
    </row>
    <row r="124" spans="2:12" ht="15.75" customHeight="1">
      <c r="B124" s="812"/>
      <c r="C124" s="812"/>
      <c r="D124" s="812"/>
      <c r="E124" s="812"/>
      <c r="F124" s="812"/>
      <c r="G124" s="812"/>
      <c r="H124" s="812"/>
      <c r="I124" s="812"/>
      <c r="J124" s="812"/>
      <c r="K124" s="812"/>
      <c r="L124" s="812"/>
    </row>
    <row r="125" spans="2:12" ht="15.75" customHeight="1">
      <c r="B125" s="812"/>
      <c r="C125" s="812"/>
      <c r="D125" s="812"/>
      <c r="E125" s="812"/>
      <c r="F125" s="812"/>
      <c r="G125" s="812"/>
      <c r="H125" s="812"/>
      <c r="I125" s="812"/>
      <c r="J125" s="812"/>
      <c r="K125" s="812"/>
      <c r="L125" s="812"/>
    </row>
    <row r="126" spans="2:12" ht="15.75" customHeight="1">
      <c r="B126" s="812"/>
      <c r="C126" s="812"/>
      <c r="D126" s="812"/>
      <c r="E126" s="812"/>
      <c r="F126" s="812"/>
      <c r="G126" s="812"/>
      <c r="H126" s="812"/>
      <c r="I126" s="812"/>
      <c r="J126" s="812"/>
      <c r="K126" s="812"/>
      <c r="L126" s="812"/>
    </row>
    <row r="127" spans="2:12" ht="15.75" customHeight="1">
      <c r="B127" s="812"/>
      <c r="C127" s="812"/>
      <c r="D127" s="812"/>
      <c r="E127" s="812"/>
      <c r="F127" s="812"/>
      <c r="G127" s="812"/>
      <c r="H127" s="812"/>
      <c r="I127" s="812"/>
      <c r="J127" s="812"/>
      <c r="K127" s="812"/>
      <c r="L127" s="812"/>
    </row>
    <row r="128" spans="2:12" ht="15.75" customHeight="1">
      <c r="B128" s="812"/>
      <c r="C128" s="812"/>
      <c r="D128" s="812"/>
      <c r="E128" s="812"/>
      <c r="F128" s="812"/>
      <c r="G128" s="812"/>
      <c r="H128" s="812"/>
      <c r="I128" s="812"/>
      <c r="J128" s="812"/>
      <c r="K128" s="812"/>
      <c r="L128" s="812"/>
    </row>
    <row r="129" spans="2:12" ht="15.75" customHeight="1">
      <c r="B129" s="812"/>
      <c r="C129" s="812"/>
      <c r="D129" s="812"/>
      <c r="E129" s="812"/>
      <c r="F129" s="812"/>
      <c r="G129" s="812"/>
      <c r="H129" s="812"/>
      <c r="I129" s="812"/>
      <c r="J129" s="812"/>
      <c r="K129" s="812"/>
      <c r="L129" s="812"/>
    </row>
    <row r="130" spans="2:12" ht="15.75" customHeight="1">
      <c r="B130" s="812"/>
      <c r="C130" s="812"/>
      <c r="D130" s="812"/>
      <c r="E130" s="812"/>
      <c r="F130" s="812"/>
      <c r="G130" s="812"/>
      <c r="H130" s="812"/>
      <c r="I130" s="812"/>
      <c r="J130" s="812"/>
      <c r="K130" s="812"/>
      <c r="L130" s="812"/>
    </row>
    <row r="131" spans="2:12" ht="15.75" customHeight="1">
      <c r="B131" s="812"/>
      <c r="C131" s="812"/>
      <c r="D131" s="812"/>
      <c r="E131" s="812"/>
      <c r="F131" s="812"/>
      <c r="G131" s="812"/>
      <c r="H131" s="812"/>
      <c r="I131" s="812"/>
      <c r="J131" s="812"/>
      <c r="K131" s="812"/>
      <c r="L131" s="812"/>
    </row>
    <row r="132" spans="2:12" ht="15.75" customHeight="1">
      <c r="B132" s="812"/>
      <c r="C132" s="812"/>
      <c r="D132" s="812"/>
      <c r="E132" s="812"/>
      <c r="F132" s="812"/>
      <c r="G132" s="812"/>
      <c r="H132" s="812"/>
      <c r="I132" s="812"/>
      <c r="J132" s="812"/>
      <c r="K132" s="812"/>
      <c r="L132" s="812"/>
    </row>
    <row r="133" spans="2:12" ht="15.75" customHeight="1">
      <c r="B133" s="812"/>
      <c r="C133" s="812"/>
      <c r="D133" s="812"/>
      <c r="E133" s="812"/>
      <c r="F133" s="812"/>
      <c r="G133" s="812"/>
      <c r="H133" s="812"/>
      <c r="I133" s="812"/>
      <c r="J133" s="812"/>
      <c r="K133" s="812"/>
      <c r="L133" s="812"/>
    </row>
    <row r="134" spans="2:12" ht="15.75" customHeight="1">
      <c r="B134" s="812"/>
      <c r="C134" s="812"/>
      <c r="D134" s="812"/>
      <c r="E134" s="812"/>
      <c r="F134" s="812"/>
      <c r="G134" s="812"/>
      <c r="H134" s="812"/>
      <c r="I134" s="812"/>
      <c r="J134" s="812"/>
      <c r="K134" s="812"/>
      <c r="L134" s="812"/>
    </row>
    <row r="135" spans="2:12" ht="15.75" customHeight="1">
      <c r="B135" s="812"/>
      <c r="C135" s="812"/>
      <c r="D135" s="812"/>
      <c r="E135" s="812"/>
      <c r="F135" s="812"/>
      <c r="G135" s="812"/>
      <c r="H135" s="812"/>
      <c r="I135" s="812"/>
      <c r="J135" s="812"/>
      <c r="K135" s="812"/>
      <c r="L135" s="812"/>
    </row>
    <row r="136" spans="2:12" ht="15.75" customHeight="1">
      <c r="B136" s="812"/>
      <c r="C136" s="812"/>
      <c r="D136" s="812"/>
      <c r="E136" s="812"/>
      <c r="F136" s="812"/>
      <c r="G136" s="812"/>
      <c r="H136" s="812"/>
      <c r="I136" s="812"/>
      <c r="J136" s="812"/>
      <c r="K136" s="812"/>
      <c r="L136" s="812"/>
    </row>
    <row r="137" spans="2:12" ht="15.75" customHeight="1">
      <c r="B137" s="812"/>
      <c r="C137" s="812"/>
      <c r="D137" s="812"/>
      <c r="E137" s="812"/>
      <c r="F137" s="812"/>
      <c r="G137" s="812"/>
      <c r="H137" s="812"/>
      <c r="I137" s="812"/>
      <c r="J137" s="812"/>
      <c r="K137" s="812"/>
      <c r="L137" s="812"/>
    </row>
    <row r="138" spans="2:12" ht="15.75" customHeight="1">
      <c r="B138" s="812"/>
      <c r="C138" s="812"/>
      <c r="D138" s="812"/>
      <c r="E138" s="812"/>
      <c r="F138" s="812"/>
      <c r="G138" s="812"/>
      <c r="H138" s="812"/>
      <c r="I138" s="812"/>
      <c r="J138" s="812"/>
      <c r="K138" s="812"/>
      <c r="L138" s="812"/>
    </row>
    <row r="139" spans="2:12" ht="15.75" customHeight="1">
      <c r="B139" s="812"/>
      <c r="C139" s="812"/>
      <c r="D139" s="812"/>
      <c r="E139" s="812"/>
      <c r="F139" s="812"/>
      <c r="G139" s="812"/>
      <c r="H139" s="812"/>
      <c r="I139" s="812"/>
      <c r="J139" s="812"/>
      <c r="K139" s="812"/>
      <c r="L139" s="812"/>
    </row>
    <row r="140" spans="2:12" ht="15.75" customHeight="1">
      <c r="B140" s="812"/>
      <c r="C140" s="812"/>
      <c r="D140" s="812"/>
      <c r="E140" s="812"/>
      <c r="F140" s="812"/>
      <c r="G140" s="812"/>
      <c r="H140" s="812"/>
      <c r="I140" s="812"/>
      <c r="J140" s="812"/>
      <c r="K140" s="812"/>
      <c r="L140" s="812"/>
    </row>
    <row r="141" spans="2:12" ht="15.75" customHeight="1">
      <c r="B141" s="812"/>
      <c r="C141" s="812"/>
      <c r="D141" s="812"/>
      <c r="E141" s="812"/>
      <c r="F141" s="812"/>
      <c r="G141" s="812"/>
      <c r="H141" s="812"/>
      <c r="I141" s="812"/>
      <c r="J141" s="812"/>
      <c r="K141" s="812"/>
      <c r="L141" s="812"/>
    </row>
    <row r="142" spans="2:12" ht="15.75" customHeight="1">
      <c r="B142" s="812"/>
      <c r="C142" s="812"/>
      <c r="D142" s="812"/>
      <c r="E142" s="812"/>
      <c r="F142" s="812"/>
      <c r="G142" s="812"/>
      <c r="H142" s="812"/>
      <c r="I142" s="812"/>
      <c r="J142" s="812"/>
      <c r="K142" s="812"/>
      <c r="L142" s="812"/>
    </row>
    <row r="143" spans="2:12" ht="15.75" customHeight="1">
      <c r="B143" s="812"/>
      <c r="C143" s="812"/>
      <c r="D143" s="812"/>
      <c r="E143" s="812"/>
      <c r="F143" s="812"/>
      <c r="G143" s="812"/>
      <c r="H143" s="812"/>
      <c r="I143" s="812"/>
      <c r="J143" s="812"/>
      <c r="K143" s="812"/>
      <c r="L143" s="812"/>
    </row>
    <row r="144" spans="2:12" ht="15.75" customHeight="1">
      <c r="B144" s="812"/>
      <c r="C144" s="812"/>
      <c r="D144" s="812"/>
      <c r="E144" s="812"/>
      <c r="F144" s="812"/>
      <c r="G144" s="812"/>
      <c r="H144" s="812"/>
      <c r="I144" s="812"/>
      <c r="J144" s="812"/>
      <c r="K144" s="812"/>
      <c r="L144" s="812"/>
    </row>
    <row r="145" spans="2:12" ht="15.75" customHeight="1">
      <c r="B145" s="812"/>
      <c r="C145" s="812"/>
      <c r="D145" s="812"/>
      <c r="E145" s="812"/>
      <c r="F145" s="812"/>
      <c r="G145" s="812"/>
      <c r="H145" s="812"/>
      <c r="I145" s="812"/>
      <c r="J145" s="812"/>
      <c r="K145" s="812"/>
      <c r="L145" s="812"/>
    </row>
    <row r="146" spans="2:12" ht="15.75" customHeight="1">
      <c r="B146" s="812"/>
      <c r="C146" s="812"/>
      <c r="D146" s="812"/>
      <c r="E146" s="812"/>
      <c r="F146" s="812"/>
      <c r="G146" s="812"/>
      <c r="H146" s="812"/>
      <c r="I146" s="812"/>
      <c r="J146" s="812"/>
      <c r="K146" s="812"/>
      <c r="L146" s="812"/>
    </row>
    <row r="147" spans="2:12" ht="15.75" customHeight="1">
      <c r="B147" s="812"/>
      <c r="C147" s="812"/>
      <c r="D147" s="812"/>
      <c r="E147" s="812"/>
      <c r="F147" s="812"/>
      <c r="G147" s="812"/>
      <c r="H147" s="812"/>
      <c r="I147" s="812"/>
      <c r="J147" s="812"/>
      <c r="K147" s="812"/>
      <c r="L147" s="812"/>
    </row>
    <row r="148" spans="2:12" ht="15.75" customHeight="1">
      <c r="B148" s="812"/>
      <c r="C148" s="812"/>
      <c r="D148" s="812"/>
      <c r="E148" s="812"/>
      <c r="F148" s="812"/>
      <c r="G148" s="812"/>
      <c r="H148" s="812"/>
      <c r="I148" s="812"/>
      <c r="J148" s="812"/>
      <c r="K148" s="812"/>
      <c r="L148" s="812"/>
    </row>
    <row r="149" spans="2:12" ht="15.75" customHeight="1">
      <c r="B149" s="812"/>
      <c r="C149" s="812"/>
      <c r="D149" s="812"/>
      <c r="E149" s="812"/>
      <c r="F149" s="812"/>
      <c r="G149" s="812"/>
      <c r="H149" s="812"/>
      <c r="I149" s="812"/>
      <c r="J149" s="812"/>
      <c r="K149" s="812"/>
      <c r="L149" s="812"/>
    </row>
    <row r="150" spans="2:12" ht="15.75" customHeight="1">
      <c r="B150" s="812"/>
      <c r="C150" s="812"/>
      <c r="D150" s="812"/>
      <c r="E150" s="812"/>
      <c r="F150" s="812"/>
      <c r="G150" s="812"/>
      <c r="H150" s="812"/>
      <c r="I150" s="812"/>
      <c r="J150" s="812"/>
      <c r="K150" s="812"/>
      <c r="L150" s="812"/>
    </row>
    <row r="151" spans="2:12" ht="15.75" customHeight="1">
      <c r="B151" s="812"/>
      <c r="C151" s="812"/>
      <c r="D151" s="812"/>
      <c r="E151" s="812"/>
      <c r="F151" s="812"/>
      <c r="G151" s="812"/>
      <c r="H151" s="812"/>
      <c r="I151" s="812"/>
      <c r="J151" s="812"/>
      <c r="K151" s="812"/>
      <c r="L151" s="812"/>
    </row>
    <row r="152" spans="2:12" ht="15.75" customHeight="1">
      <c r="B152" s="812"/>
      <c r="C152" s="812"/>
      <c r="D152" s="812"/>
      <c r="E152" s="812"/>
      <c r="F152" s="812"/>
      <c r="G152" s="812"/>
      <c r="H152" s="812"/>
      <c r="I152" s="812"/>
      <c r="J152" s="812"/>
      <c r="K152" s="812"/>
      <c r="L152" s="812"/>
    </row>
    <row r="153" spans="2:12" ht="15.75" customHeight="1">
      <c r="B153" s="812"/>
      <c r="C153" s="812"/>
      <c r="D153" s="812"/>
      <c r="E153" s="812"/>
      <c r="F153" s="812"/>
      <c r="G153" s="812"/>
      <c r="H153" s="812"/>
      <c r="I153" s="812"/>
      <c r="J153" s="812"/>
      <c r="K153" s="812"/>
      <c r="L153" s="812"/>
    </row>
    <row r="154" spans="2:12" ht="15.75" customHeight="1">
      <c r="B154" s="812"/>
      <c r="C154" s="812"/>
      <c r="D154" s="812"/>
      <c r="E154" s="812"/>
      <c r="F154" s="812"/>
      <c r="G154" s="812"/>
      <c r="H154" s="812"/>
      <c r="I154" s="812"/>
      <c r="J154" s="812"/>
      <c r="K154" s="812"/>
      <c r="L154" s="812"/>
    </row>
    <row r="155" spans="2:12" ht="15.75" customHeight="1">
      <c r="B155" s="812"/>
      <c r="C155" s="812"/>
      <c r="D155" s="812"/>
      <c r="E155" s="812"/>
      <c r="F155" s="812"/>
      <c r="G155" s="812"/>
      <c r="H155" s="812"/>
      <c r="I155" s="812"/>
      <c r="J155" s="812"/>
      <c r="K155" s="812"/>
      <c r="L155" s="812"/>
    </row>
    <row r="156" spans="2:12" ht="15.75" customHeight="1">
      <c r="B156" s="812"/>
      <c r="C156" s="812"/>
      <c r="D156" s="812"/>
      <c r="E156" s="812"/>
      <c r="F156" s="812"/>
      <c r="G156" s="812"/>
      <c r="H156" s="812"/>
      <c r="I156" s="812"/>
      <c r="J156" s="812"/>
      <c r="K156" s="812"/>
      <c r="L156" s="812"/>
    </row>
    <row r="157" spans="2:12" ht="15.75" customHeight="1">
      <c r="B157" s="812"/>
      <c r="C157" s="812"/>
      <c r="D157" s="812"/>
      <c r="E157" s="812"/>
      <c r="F157" s="812"/>
      <c r="G157" s="812"/>
      <c r="H157" s="812"/>
      <c r="I157" s="812"/>
      <c r="J157" s="812"/>
      <c r="K157" s="812"/>
      <c r="L157" s="812"/>
    </row>
    <row r="158" spans="2:12" ht="15.75" customHeight="1">
      <c r="B158" s="812"/>
      <c r="C158" s="812"/>
      <c r="D158" s="812"/>
      <c r="E158" s="812"/>
      <c r="F158" s="812"/>
      <c r="G158" s="812"/>
      <c r="H158" s="812"/>
      <c r="I158" s="812"/>
      <c r="J158" s="812"/>
      <c r="K158" s="812"/>
      <c r="L158" s="812"/>
    </row>
    <row r="159" spans="2:12" ht="15.75" customHeight="1">
      <c r="B159" s="812"/>
      <c r="C159" s="812"/>
      <c r="D159" s="812"/>
      <c r="E159" s="812"/>
      <c r="F159" s="812"/>
      <c r="G159" s="812"/>
      <c r="H159" s="812"/>
      <c r="I159" s="812"/>
      <c r="J159" s="812"/>
      <c r="K159" s="812"/>
      <c r="L159" s="812"/>
    </row>
    <row r="160" spans="2:12" ht="15.75" customHeight="1">
      <c r="B160" s="812"/>
      <c r="C160" s="812"/>
      <c r="D160" s="812"/>
      <c r="E160" s="812"/>
      <c r="F160" s="812"/>
      <c r="G160" s="812"/>
      <c r="H160" s="812"/>
      <c r="I160" s="812"/>
      <c r="J160" s="812"/>
      <c r="K160" s="812"/>
      <c r="L160" s="812"/>
    </row>
    <row r="161" spans="2:12" ht="15.75" customHeight="1">
      <c r="B161" s="812"/>
      <c r="C161" s="812"/>
      <c r="D161" s="812"/>
      <c r="E161" s="812"/>
      <c r="F161" s="812"/>
      <c r="G161" s="812"/>
      <c r="H161" s="812"/>
      <c r="I161" s="812"/>
      <c r="J161" s="812"/>
      <c r="K161" s="812"/>
      <c r="L161" s="812"/>
    </row>
    <row r="162" spans="2:12" ht="15.75" customHeight="1">
      <c r="B162" s="812"/>
      <c r="C162" s="812"/>
      <c r="D162" s="812"/>
      <c r="E162" s="812"/>
      <c r="F162" s="812"/>
      <c r="G162" s="812"/>
      <c r="H162" s="812"/>
      <c r="I162" s="812"/>
      <c r="J162" s="812"/>
      <c r="K162" s="812"/>
      <c r="L162" s="812"/>
    </row>
    <row r="163" spans="2:12" ht="15.75" customHeight="1">
      <c r="B163" s="812"/>
      <c r="C163" s="812"/>
      <c r="D163" s="812"/>
      <c r="E163" s="812"/>
      <c r="F163" s="812"/>
      <c r="G163" s="812"/>
      <c r="H163" s="812"/>
      <c r="I163" s="812"/>
      <c r="J163" s="812"/>
      <c r="K163" s="812"/>
      <c r="L163" s="812"/>
    </row>
    <row r="164" spans="2:12" ht="15.75" customHeight="1">
      <c r="B164" s="812"/>
      <c r="C164" s="812"/>
      <c r="D164" s="812"/>
      <c r="E164" s="812"/>
      <c r="F164" s="812"/>
      <c r="G164" s="812"/>
      <c r="H164" s="812"/>
      <c r="I164" s="812"/>
      <c r="J164" s="812"/>
      <c r="K164" s="812"/>
      <c r="L164" s="812"/>
    </row>
    <row r="165" spans="2:12" ht="15.75" customHeight="1">
      <c r="B165" s="812"/>
      <c r="C165" s="812"/>
      <c r="D165" s="812"/>
      <c r="E165" s="812"/>
      <c r="F165" s="812"/>
      <c r="G165" s="812"/>
      <c r="H165" s="812"/>
      <c r="I165" s="812"/>
      <c r="J165" s="812"/>
      <c r="K165" s="812"/>
      <c r="L165" s="812"/>
    </row>
    <row r="166" spans="2:12" ht="15.75" customHeight="1">
      <c r="B166" s="812"/>
      <c r="C166" s="812"/>
      <c r="D166" s="812"/>
      <c r="E166" s="812"/>
      <c r="F166" s="812"/>
      <c r="G166" s="812"/>
      <c r="H166" s="812"/>
      <c r="I166" s="812"/>
      <c r="J166" s="812"/>
      <c r="K166" s="812"/>
      <c r="L166" s="812"/>
    </row>
    <row r="167" spans="2:12" ht="15.75" customHeight="1">
      <c r="B167" s="812"/>
      <c r="C167" s="812"/>
      <c r="D167" s="812"/>
      <c r="E167" s="812"/>
      <c r="F167" s="812"/>
      <c r="G167" s="812"/>
      <c r="H167" s="812"/>
      <c r="I167" s="812"/>
      <c r="J167" s="812"/>
      <c r="K167" s="812"/>
      <c r="L167" s="812"/>
    </row>
    <row r="168" spans="2:12" ht="15.75" customHeight="1">
      <c r="B168" s="812"/>
      <c r="C168" s="812"/>
      <c r="D168" s="812"/>
      <c r="E168" s="812"/>
      <c r="F168" s="812"/>
      <c r="G168" s="812"/>
      <c r="H168" s="812"/>
      <c r="I168" s="812"/>
      <c r="J168" s="812"/>
      <c r="K168" s="812"/>
      <c r="L168" s="812"/>
    </row>
    <row r="169" spans="2:12" ht="15.75" customHeight="1">
      <c r="B169" s="812"/>
      <c r="C169" s="812"/>
      <c r="D169" s="812"/>
      <c r="E169" s="812"/>
      <c r="F169" s="812"/>
      <c r="G169" s="812"/>
      <c r="H169" s="812"/>
      <c r="I169" s="812"/>
      <c r="J169" s="812"/>
      <c r="K169" s="812"/>
      <c r="L169" s="812"/>
    </row>
    <row r="170" spans="2:12" ht="15.75" customHeight="1">
      <c r="B170" s="812"/>
      <c r="C170" s="812"/>
      <c r="D170" s="812"/>
      <c r="E170" s="812"/>
      <c r="F170" s="812"/>
      <c r="G170" s="812"/>
      <c r="H170" s="812"/>
      <c r="I170" s="812"/>
      <c r="J170" s="812"/>
      <c r="K170" s="812"/>
      <c r="L170" s="812"/>
    </row>
    <row r="171" spans="2:12" ht="15.75" customHeight="1">
      <c r="B171" s="812"/>
      <c r="C171" s="812"/>
      <c r="D171" s="812"/>
      <c r="E171" s="812"/>
      <c r="F171" s="812"/>
      <c r="G171" s="812"/>
      <c r="H171" s="812"/>
      <c r="I171" s="812"/>
      <c r="J171" s="812"/>
      <c r="K171" s="812"/>
      <c r="L171" s="812"/>
    </row>
    <row r="172" spans="2:12" ht="15.75" customHeight="1">
      <c r="B172" s="812"/>
      <c r="C172" s="812"/>
      <c r="D172" s="812"/>
      <c r="E172" s="812"/>
      <c r="F172" s="812"/>
      <c r="G172" s="812"/>
      <c r="H172" s="812"/>
      <c r="I172" s="812"/>
      <c r="J172" s="812"/>
      <c r="K172" s="812"/>
      <c r="L172" s="812"/>
    </row>
    <row r="173" spans="2:12" ht="15.75" customHeight="1">
      <c r="B173" s="812"/>
      <c r="C173" s="812"/>
      <c r="D173" s="812"/>
      <c r="E173" s="812"/>
      <c r="F173" s="812"/>
      <c r="G173" s="812"/>
      <c r="H173" s="812"/>
      <c r="I173" s="812"/>
      <c r="J173" s="812"/>
      <c r="K173" s="812"/>
      <c r="L173" s="812"/>
    </row>
    <row r="174" spans="2:12" ht="15.75" customHeight="1">
      <c r="B174" s="812"/>
      <c r="C174" s="812"/>
      <c r="D174" s="812"/>
      <c r="E174" s="812"/>
      <c r="F174" s="812"/>
      <c r="G174" s="812"/>
      <c r="H174" s="812"/>
      <c r="I174" s="812"/>
      <c r="J174" s="812"/>
      <c r="K174" s="812"/>
      <c r="L174" s="812"/>
    </row>
    <row r="175" spans="2:12" ht="15.75" customHeight="1">
      <c r="B175" s="812"/>
      <c r="C175" s="812"/>
      <c r="D175" s="812"/>
      <c r="E175" s="812"/>
      <c r="F175" s="812"/>
      <c r="G175" s="812"/>
      <c r="H175" s="812"/>
      <c r="I175" s="812"/>
      <c r="J175" s="812"/>
      <c r="K175" s="812"/>
      <c r="L175" s="812"/>
    </row>
    <row r="176" spans="2:12" ht="15.75" customHeight="1">
      <c r="B176" s="812"/>
      <c r="C176" s="812"/>
      <c r="D176" s="812"/>
      <c r="E176" s="812"/>
      <c r="F176" s="812"/>
      <c r="G176" s="812"/>
      <c r="H176" s="812"/>
      <c r="I176" s="812"/>
      <c r="J176" s="812"/>
      <c r="K176" s="812"/>
      <c r="L176" s="812"/>
    </row>
    <row r="177" spans="2:12" ht="15.75" customHeight="1">
      <c r="B177" s="812"/>
      <c r="C177" s="812"/>
      <c r="D177" s="812"/>
      <c r="E177" s="812"/>
      <c r="F177" s="812"/>
      <c r="G177" s="812"/>
      <c r="H177" s="812"/>
      <c r="I177" s="812"/>
      <c r="J177" s="812"/>
      <c r="K177" s="812"/>
      <c r="L177" s="812"/>
    </row>
    <row r="178" spans="2:12" ht="15.75" customHeight="1">
      <c r="B178" s="812"/>
      <c r="C178" s="812"/>
      <c r="D178" s="812"/>
      <c r="E178" s="812"/>
      <c r="F178" s="812"/>
      <c r="G178" s="812"/>
      <c r="H178" s="812"/>
      <c r="I178" s="812"/>
      <c r="J178" s="812"/>
      <c r="K178" s="812"/>
      <c r="L178" s="812"/>
    </row>
    <row r="179" spans="2:12" ht="15.75" customHeight="1">
      <c r="B179" s="812"/>
      <c r="C179" s="812"/>
      <c r="D179" s="812"/>
      <c r="E179" s="812"/>
      <c r="F179" s="812"/>
      <c r="G179" s="812"/>
      <c r="H179" s="812"/>
      <c r="I179" s="812"/>
      <c r="J179" s="812"/>
      <c r="K179" s="812"/>
      <c r="L179" s="812"/>
    </row>
    <row r="180" spans="2:12" ht="15.75" customHeight="1">
      <c r="B180" s="812"/>
      <c r="C180" s="812"/>
      <c r="D180" s="812"/>
      <c r="E180" s="812"/>
      <c r="F180" s="812"/>
      <c r="G180" s="812"/>
      <c r="H180" s="812"/>
      <c r="I180" s="812"/>
      <c r="J180" s="812"/>
      <c r="K180" s="812"/>
      <c r="L180" s="812"/>
    </row>
    <row r="181" spans="2:12" ht="15.75" customHeight="1">
      <c r="B181" s="812"/>
      <c r="C181" s="812"/>
      <c r="D181" s="812"/>
      <c r="E181" s="812"/>
      <c r="F181" s="812"/>
      <c r="G181" s="812"/>
      <c r="H181" s="812"/>
      <c r="I181" s="812"/>
      <c r="J181" s="812"/>
      <c r="K181" s="812"/>
      <c r="L181" s="812"/>
    </row>
    <row r="182" spans="2:12" ht="15.75" customHeight="1">
      <c r="B182" s="812"/>
      <c r="C182" s="812"/>
      <c r="D182" s="812"/>
      <c r="E182" s="812"/>
      <c r="F182" s="812"/>
      <c r="G182" s="812"/>
      <c r="H182" s="812"/>
      <c r="I182" s="812"/>
      <c r="J182" s="812"/>
      <c r="K182" s="812"/>
      <c r="L182" s="812"/>
    </row>
    <row r="183" spans="2:12" ht="15.75" customHeight="1">
      <c r="B183" s="812"/>
      <c r="C183" s="812"/>
      <c r="D183" s="812"/>
      <c r="E183" s="812"/>
      <c r="F183" s="812"/>
      <c r="G183" s="812"/>
      <c r="H183" s="812"/>
      <c r="I183" s="812"/>
      <c r="J183" s="812"/>
      <c r="K183" s="812"/>
      <c r="L183" s="812"/>
    </row>
    <row r="184" spans="2:12" ht="15.75" customHeight="1">
      <c r="B184" s="812"/>
      <c r="C184" s="812"/>
      <c r="D184" s="812"/>
      <c r="E184" s="812"/>
      <c r="F184" s="812"/>
      <c r="G184" s="812"/>
      <c r="H184" s="812"/>
      <c r="I184" s="812"/>
      <c r="J184" s="812"/>
      <c r="K184" s="812"/>
      <c r="L184" s="812"/>
    </row>
    <row r="185" spans="2:12" ht="15.75" customHeight="1">
      <c r="B185" s="812"/>
      <c r="C185" s="812"/>
      <c r="D185" s="812"/>
      <c r="E185" s="812"/>
      <c r="F185" s="812"/>
      <c r="G185" s="812"/>
      <c r="H185" s="812"/>
      <c r="I185" s="812"/>
      <c r="J185" s="812"/>
      <c r="K185" s="812"/>
      <c r="L185" s="812"/>
    </row>
    <row r="186" spans="2:12" ht="15.75" customHeight="1">
      <c r="B186" s="812"/>
      <c r="C186" s="812"/>
      <c r="D186" s="812"/>
      <c r="E186" s="812"/>
      <c r="F186" s="812"/>
      <c r="G186" s="812"/>
      <c r="H186" s="812"/>
      <c r="I186" s="812"/>
      <c r="J186" s="812"/>
      <c r="K186" s="812"/>
      <c r="L186" s="812"/>
    </row>
    <row r="187" spans="2:12" ht="15.75" customHeight="1">
      <c r="B187" s="812"/>
      <c r="C187" s="812"/>
      <c r="D187" s="812"/>
      <c r="E187" s="812"/>
      <c r="F187" s="812"/>
      <c r="G187" s="812"/>
      <c r="H187" s="812"/>
      <c r="I187" s="812"/>
      <c r="J187" s="812"/>
      <c r="K187" s="812"/>
      <c r="L187" s="812"/>
    </row>
    <row r="188" spans="2:12" ht="15.75" customHeight="1">
      <c r="B188" s="812"/>
      <c r="C188" s="812"/>
      <c r="D188" s="812"/>
      <c r="E188" s="812"/>
      <c r="F188" s="812"/>
      <c r="G188" s="812"/>
      <c r="H188" s="812"/>
      <c r="I188" s="812"/>
      <c r="J188" s="812"/>
      <c r="K188" s="812"/>
      <c r="L188" s="812"/>
    </row>
    <row r="189" spans="2:12" ht="15.75" customHeight="1">
      <c r="B189" s="812"/>
      <c r="C189" s="812"/>
      <c r="D189" s="812"/>
      <c r="E189" s="812"/>
      <c r="F189" s="812"/>
      <c r="G189" s="812"/>
      <c r="H189" s="812"/>
      <c r="I189" s="812"/>
      <c r="J189" s="812"/>
      <c r="K189" s="812"/>
      <c r="L189" s="812"/>
    </row>
    <row r="190" spans="2:12" ht="15.75" customHeight="1">
      <c r="B190" s="812"/>
      <c r="C190" s="812"/>
      <c r="D190" s="812"/>
      <c r="E190" s="812"/>
      <c r="F190" s="812"/>
      <c r="G190" s="812"/>
      <c r="H190" s="812"/>
      <c r="I190" s="812"/>
      <c r="J190" s="812"/>
      <c r="K190" s="812"/>
      <c r="L190" s="812"/>
    </row>
    <row r="191" spans="2:12" ht="15.75" customHeight="1">
      <c r="B191" s="812"/>
      <c r="C191" s="812"/>
      <c r="D191" s="812"/>
      <c r="E191" s="812"/>
      <c r="F191" s="812"/>
      <c r="G191" s="812"/>
      <c r="H191" s="812"/>
      <c r="I191" s="812"/>
      <c r="J191" s="812"/>
      <c r="K191" s="812"/>
      <c r="L191" s="812"/>
    </row>
    <row r="192" spans="2:12" ht="15.75" customHeight="1">
      <c r="B192" s="812"/>
      <c r="C192" s="812"/>
      <c r="D192" s="812"/>
      <c r="E192" s="812"/>
      <c r="F192" s="812"/>
      <c r="G192" s="812"/>
      <c r="H192" s="812"/>
      <c r="I192" s="812"/>
      <c r="J192" s="812"/>
      <c r="K192" s="812"/>
      <c r="L192" s="812"/>
    </row>
    <row r="193" spans="2:12" ht="15.75" customHeight="1">
      <c r="B193" s="812"/>
      <c r="C193" s="812"/>
      <c r="D193" s="812"/>
      <c r="E193" s="812"/>
      <c r="F193" s="812"/>
      <c r="G193" s="812"/>
      <c r="H193" s="812"/>
      <c r="I193" s="812"/>
      <c r="J193" s="812"/>
      <c r="K193" s="812"/>
      <c r="L193" s="812"/>
    </row>
    <row r="194" spans="2:12" ht="15.75" customHeight="1">
      <c r="B194" s="812"/>
      <c r="C194" s="812"/>
      <c r="D194" s="812"/>
      <c r="E194" s="812"/>
      <c r="F194" s="812"/>
      <c r="G194" s="812"/>
      <c r="H194" s="812"/>
      <c r="I194" s="812"/>
      <c r="J194" s="812"/>
      <c r="K194" s="812"/>
      <c r="L194" s="812"/>
    </row>
    <row r="195" spans="2:12" ht="15.75" customHeight="1">
      <c r="B195" s="812"/>
      <c r="C195" s="812"/>
      <c r="D195" s="812"/>
      <c r="E195" s="812"/>
      <c r="F195" s="812"/>
      <c r="G195" s="812"/>
      <c r="H195" s="812"/>
      <c r="I195" s="812"/>
      <c r="J195" s="812"/>
      <c r="K195" s="812"/>
      <c r="L195" s="812"/>
    </row>
    <row r="196" spans="2:12" ht="15.75" customHeight="1">
      <c r="B196" s="812"/>
      <c r="C196" s="812"/>
      <c r="D196" s="812"/>
      <c r="E196" s="812"/>
      <c r="F196" s="812"/>
      <c r="G196" s="812"/>
      <c r="H196" s="812"/>
      <c r="I196" s="812"/>
      <c r="J196" s="812"/>
      <c r="K196" s="812"/>
      <c r="L196" s="812"/>
    </row>
    <row r="197" spans="2:12" ht="15.75" customHeight="1">
      <c r="B197" s="812"/>
      <c r="C197" s="812"/>
      <c r="D197" s="812"/>
      <c r="E197" s="812"/>
      <c r="F197" s="812"/>
      <c r="G197" s="812"/>
      <c r="H197" s="812"/>
      <c r="I197" s="812"/>
      <c r="J197" s="812"/>
      <c r="K197" s="812"/>
      <c r="L197" s="812"/>
    </row>
    <row r="198" spans="2:12" ht="15.75" customHeight="1">
      <c r="B198" s="812"/>
      <c r="C198" s="812"/>
      <c r="D198" s="812"/>
      <c r="E198" s="812"/>
      <c r="F198" s="812"/>
      <c r="G198" s="812"/>
      <c r="H198" s="812"/>
      <c r="I198" s="812"/>
      <c r="J198" s="812"/>
      <c r="K198" s="812"/>
      <c r="L198" s="812"/>
    </row>
    <row r="199" spans="2:12" ht="15.75" customHeight="1">
      <c r="B199" s="812"/>
      <c r="C199" s="812"/>
      <c r="D199" s="812"/>
      <c r="E199" s="812"/>
      <c r="F199" s="812"/>
      <c r="G199" s="812"/>
      <c r="H199" s="812"/>
      <c r="I199" s="812"/>
      <c r="J199" s="812"/>
      <c r="K199" s="812"/>
      <c r="L199" s="812"/>
    </row>
    <row r="200" spans="2:12" ht="15.75" customHeight="1">
      <c r="B200" s="812"/>
      <c r="C200" s="812"/>
      <c r="D200" s="812"/>
      <c r="E200" s="812"/>
      <c r="F200" s="812"/>
      <c r="G200" s="812"/>
      <c r="H200" s="812"/>
      <c r="I200" s="812"/>
      <c r="J200" s="812"/>
      <c r="K200" s="812"/>
      <c r="L200" s="812"/>
    </row>
    <row r="201" spans="2:12" ht="15.75" customHeight="1">
      <c r="B201" s="812"/>
      <c r="C201" s="812"/>
      <c r="D201" s="812"/>
      <c r="E201" s="812"/>
      <c r="F201" s="812"/>
      <c r="G201" s="812"/>
      <c r="H201" s="812"/>
      <c r="I201" s="812"/>
      <c r="J201" s="812"/>
      <c r="K201" s="812"/>
      <c r="L201" s="812"/>
    </row>
    <row r="202" spans="2:12" ht="15.75" customHeight="1">
      <c r="B202" s="812"/>
      <c r="C202" s="812"/>
      <c r="D202" s="812"/>
      <c r="E202" s="812"/>
      <c r="F202" s="812"/>
      <c r="G202" s="812"/>
      <c r="H202" s="812"/>
      <c r="I202" s="812"/>
      <c r="J202" s="812"/>
      <c r="K202" s="812"/>
      <c r="L202" s="812"/>
    </row>
    <row r="203" spans="2:12" ht="15.75" customHeight="1">
      <c r="B203" s="812"/>
      <c r="C203" s="812"/>
      <c r="D203" s="812"/>
      <c r="E203" s="812"/>
      <c r="F203" s="812"/>
      <c r="G203" s="812"/>
      <c r="H203" s="812"/>
      <c r="I203" s="812"/>
      <c r="J203" s="812"/>
      <c r="K203" s="812"/>
      <c r="L203" s="812"/>
    </row>
    <row r="204" spans="2:12" ht="15.75" customHeight="1">
      <c r="B204" s="812"/>
      <c r="C204" s="812"/>
      <c r="D204" s="812"/>
      <c r="E204" s="812"/>
      <c r="F204" s="812"/>
      <c r="G204" s="812"/>
      <c r="H204" s="812"/>
      <c r="I204" s="812"/>
      <c r="J204" s="812"/>
      <c r="K204" s="812"/>
      <c r="L204" s="812"/>
    </row>
    <row r="205" spans="2:12" ht="15.75" customHeight="1">
      <c r="B205" s="812"/>
      <c r="C205" s="812"/>
      <c r="D205" s="812"/>
      <c r="E205" s="812"/>
      <c r="F205" s="812"/>
      <c r="G205" s="812"/>
      <c r="H205" s="812"/>
      <c r="I205" s="812"/>
      <c r="J205" s="812"/>
      <c r="K205" s="812"/>
      <c r="L205" s="812"/>
    </row>
    <row r="206" spans="2:12" ht="15.75" customHeight="1">
      <c r="B206" s="812"/>
      <c r="C206" s="812"/>
      <c r="D206" s="812"/>
      <c r="E206" s="812"/>
      <c r="F206" s="812"/>
      <c r="G206" s="812"/>
      <c r="H206" s="812"/>
      <c r="I206" s="812"/>
      <c r="J206" s="812"/>
      <c r="K206" s="812"/>
      <c r="L206" s="812"/>
    </row>
    <row r="207" spans="2:12" ht="15.75" customHeight="1">
      <c r="B207" s="812"/>
      <c r="C207" s="812"/>
      <c r="D207" s="812"/>
      <c r="E207" s="812"/>
      <c r="F207" s="812"/>
      <c r="G207" s="812"/>
      <c r="H207" s="812"/>
      <c r="I207" s="812"/>
      <c r="J207" s="812"/>
      <c r="K207" s="812"/>
      <c r="L207" s="812"/>
    </row>
    <row r="208" spans="2:12" ht="15.75" customHeight="1">
      <c r="B208" s="812"/>
      <c r="C208" s="812"/>
      <c r="D208" s="812"/>
      <c r="E208" s="812"/>
      <c r="F208" s="812"/>
      <c r="G208" s="812"/>
      <c r="H208" s="812"/>
      <c r="I208" s="812"/>
      <c r="J208" s="812"/>
      <c r="K208" s="812"/>
      <c r="L208" s="812"/>
    </row>
    <row r="209" spans="2:12" ht="15.75" customHeight="1">
      <c r="B209" s="812"/>
      <c r="C209" s="812"/>
      <c r="D209" s="812"/>
      <c r="E209" s="812"/>
      <c r="F209" s="812"/>
      <c r="G209" s="812"/>
      <c r="H209" s="812"/>
      <c r="I209" s="812"/>
      <c r="J209" s="812"/>
      <c r="K209" s="812"/>
      <c r="L209" s="812"/>
    </row>
    <row r="210" spans="2:12" ht="15.75" customHeight="1">
      <c r="B210" s="812"/>
      <c r="C210" s="812"/>
      <c r="D210" s="812"/>
      <c r="E210" s="812"/>
      <c r="F210" s="812"/>
      <c r="G210" s="812"/>
      <c r="H210" s="812"/>
      <c r="I210" s="812"/>
      <c r="J210" s="812"/>
      <c r="K210" s="812"/>
      <c r="L210" s="812"/>
    </row>
    <row r="211" spans="2:12" ht="15.75" customHeight="1">
      <c r="B211" s="812"/>
      <c r="C211" s="812"/>
      <c r="D211" s="812"/>
      <c r="E211" s="812"/>
      <c r="F211" s="812"/>
      <c r="G211" s="812"/>
      <c r="H211" s="812"/>
      <c r="I211" s="812"/>
      <c r="J211" s="812"/>
      <c r="K211" s="812"/>
      <c r="L211" s="812"/>
    </row>
    <row r="212" spans="2:12" ht="15.75" customHeight="1">
      <c r="B212" s="812"/>
      <c r="C212" s="812"/>
      <c r="D212" s="812"/>
      <c r="E212" s="812"/>
      <c r="F212" s="812"/>
      <c r="G212" s="812"/>
      <c r="H212" s="812"/>
      <c r="I212" s="812"/>
      <c r="J212" s="812"/>
      <c r="K212" s="812"/>
      <c r="L212" s="812"/>
    </row>
    <row r="213" spans="2:12" ht="15.75" customHeight="1">
      <c r="B213" s="812"/>
      <c r="C213" s="812"/>
      <c r="D213" s="812"/>
      <c r="E213" s="812"/>
      <c r="F213" s="812"/>
      <c r="G213" s="812"/>
      <c r="H213" s="812"/>
      <c r="I213" s="812"/>
      <c r="J213" s="812"/>
      <c r="K213" s="812"/>
      <c r="L213" s="812"/>
    </row>
    <row r="214" spans="2:12" ht="15.75" customHeight="1">
      <c r="B214" s="812"/>
      <c r="C214" s="812"/>
      <c r="D214" s="812"/>
      <c r="E214" s="812"/>
      <c r="F214" s="812"/>
      <c r="G214" s="812"/>
      <c r="H214" s="812"/>
      <c r="I214" s="812"/>
      <c r="J214" s="812"/>
      <c r="K214" s="812"/>
      <c r="L214" s="812"/>
    </row>
    <row r="215" spans="2:12" ht="15.75" customHeight="1">
      <c r="B215" s="812"/>
      <c r="C215" s="812"/>
      <c r="D215" s="812"/>
      <c r="E215" s="812"/>
      <c r="F215" s="812"/>
      <c r="G215" s="812"/>
      <c r="H215" s="812"/>
      <c r="I215" s="812"/>
      <c r="J215" s="812"/>
      <c r="K215" s="812"/>
      <c r="L215" s="812"/>
    </row>
    <row r="216" spans="2:12" ht="15.75" customHeight="1">
      <c r="B216" s="812"/>
      <c r="C216" s="812"/>
      <c r="D216" s="812"/>
      <c r="E216" s="812"/>
      <c r="F216" s="812"/>
      <c r="G216" s="812"/>
      <c r="H216" s="812"/>
      <c r="I216" s="812"/>
      <c r="J216" s="812"/>
      <c r="K216" s="812"/>
      <c r="L216" s="812"/>
    </row>
    <row r="217" spans="2:12" ht="15.75" customHeight="1">
      <c r="B217" s="812"/>
      <c r="C217" s="812"/>
      <c r="D217" s="812"/>
      <c r="E217" s="812"/>
      <c r="F217" s="812"/>
      <c r="G217" s="812"/>
      <c r="H217" s="812"/>
      <c r="I217" s="812"/>
      <c r="J217" s="812"/>
      <c r="K217" s="812"/>
      <c r="L217" s="812"/>
    </row>
    <row r="218" spans="2:12" ht="15.75" customHeight="1">
      <c r="B218" s="812"/>
      <c r="C218" s="812"/>
      <c r="D218" s="812"/>
      <c r="E218" s="812"/>
      <c r="F218" s="812"/>
      <c r="G218" s="812"/>
      <c r="H218" s="812"/>
      <c r="I218" s="812"/>
      <c r="J218" s="812"/>
      <c r="K218" s="812"/>
      <c r="L218" s="812"/>
    </row>
    <row r="219" spans="2:12" ht="15.75" customHeight="1">
      <c r="B219" s="812"/>
      <c r="C219" s="812"/>
      <c r="D219" s="812"/>
      <c r="E219" s="812"/>
      <c r="F219" s="812"/>
      <c r="G219" s="812"/>
      <c r="H219" s="812"/>
      <c r="I219" s="812"/>
      <c r="J219" s="812"/>
      <c r="K219" s="812"/>
      <c r="L219" s="812"/>
    </row>
    <row r="220" spans="2:12" ht="15.75" customHeight="1">
      <c r="B220" s="812"/>
      <c r="C220" s="812"/>
      <c r="D220" s="812"/>
      <c r="E220" s="812"/>
      <c r="F220" s="812"/>
      <c r="G220" s="812"/>
      <c r="H220" s="812"/>
      <c r="I220" s="812"/>
      <c r="J220" s="812"/>
      <c r="K220" s="812"/>
      <c r="L220" s="812"/>
    </row>
    <row r="221" spans="2:12" ht="15.75" customHeight="1">
      <c r="B221" s="812"/>
      <c r="C221" s="812"/>
      <c r="D221" s="812"/>
      <c r="E221" s="812"/>
      <c r="F221" s="812"/>
      <c r="G221" s="812"/>
      <c r="H221" s="812"/>
      <c r="I221" s="812"/>
      <c r="J221" s="812"/>
      <c r="K221" s="812"/>
      <c r="L221" s="812"/>
    </row>
    <row r="222" spans="2:12" ht="15.75" customHeight="1">
      <c r="B222" s="812"/>
      <c r="C222" s="812"/>
      <c r="D222" s="812"/>
      <c r="E222" s="812"/>
      <c r="F222" s="812"/>
      <c r="G222" s="812"/>
      <c r="H222" s="812"/>
      <c r="I222" s="812"/>
      <c r="J222" s="812"/>
      <c r="K222" s="812"/>
      <c r="L222" s="812"/>
    </row>
    <row r="223" spans="2:12" ht="15.75" customHeight="1">
      <c r="B223" s="812"/>
      <c r="C223" s="812"/>
      <c r="D223" s="812"/>
      <c r="E223" s="812"/>
      <c r="F223" s="812"/>
      <c r="G223" s="812"/>
      <c r="H223" s="812"/>
      <c r="I223" s="812"/>
      <c r="J223" s="812"/>
      <c r="K223" s="812"/>
      <c r="L223" s="812"/>
    </row>
    <row r="224" spans="2:12" ht="15.75" customHeight="1">
      <c r="B224" s="812"/>
      <c r="C224" s="812"/>
      <c r="D224" s="812"/>
      <c r="E224" s="812"/>
      <c r="F224" s="812"/>
      <c r="G224" s="812"/>
      <c r="H224" s="812"/>
      <c r="I224" s="812"/>
      <c r="J224" s="812"/>
      <c r="K224" s="812"/>
      <c r="L224" s="812"/>
    </row>
    <row r="225" spans="2:12" ht="15.75" customHeight="1">
      <c r="B225" s="812"/>
      <c r="C225" s="812"/>
      <c r="D225" s="812"/>
      <c r="E225" s="812"/>
      <c r="F225" s="812"/>
      <c r="G225" s="812"/>
      <c r="H225" s="812"/>
      <c r="I225" s="812"/>
      <c r="J225" s="812"/>
      <c r="K225" s="812"/>
      <c r="L225" s="812"/>
    </row>
    <row r="226" spans="2:12" ht="15.75" customHeight="1">
      <c r="B226" s="812"/>
      <c r="C226" s="812"/>
      <c r="D226" s="812"/>
      <c r="E226" s="812"/>
      <c r="F226" s="812"/>
      <c r="G226" s="812"/>
      <c r="H226" s="812"/>
      <c r="I226" s="812"/>
      <c r="J226" s="812"/>
      <c r="K226" s="812"/>
      <c r="L226" s="812"/>
    </row>
    <row r="227" spans="2:12" ht="15.75" customHeight="1">
      <c r="B227" s="812"/>
      <c r="C227" s="812"/>
      <c r="D227" s="812"/>
      <c r="E227" s="812"/>
      <c r="F227" s="812"/>
      <c r="G227" s="812"/>
      <c r="H227" s="812"/>
      <c r="I227" s="812"/>
      <c r="J227" s="812"/>
      <c r="K227" s="812"/>
      <c r="L227" s="812"/>
    </row>
    <row r="228" spans="2:12" ht="15.75" customHeight="1">
      <c r="B228" s="812"/>
      <c r="C228" s="812"/>
      <c r="D228" s="812"/>
      <c r="E228" s="812"/>
      <c r="F228" s="812"/>
      <c r="G228" s="812"/>
      <c r="H228" s="812"/>
      <c r="I228" s="812"/>
      <c r="J228" s="812"/>
      <c r="K228" s="812"/>
      <c r="L228" s="812"/>
    </row>
    <row r="229" spans="2:12" ht="15.75" customHeight="1">
      <c r="B229" s="812"/>
      <c r="C229" s="812"/>
      <c r="D229" s="812"/>
      <c r="E229" s="812"/>
      <c r="F229" s="812"/>
      <c r="G229" s="812"/>
      <c r="H229" s="812"/>
      <c r="I229" s="812"/>
      <c r="J229" s="812"/>
      <c r="K229" s="812"/>
      <c r="L229" s="812"/>
    </row>
    <row r="230" spans="2:12" ht="15.75" customHeight="1">
      <c r="B230" s="812"/>
      <c r="C230" s="812"/>
      <c r="D230" s="812"/>
      <c r="E230" s="812"/>
      <c r="F230" s="812"/>
      <c r="G230" s="812"/>
      <c r="H230" s="812"/>
      <c r="I230" s="812"/>
      <c r="J230" s="812"/>
      <c r="K230" s="812"/>
      <c r="L230" s="812"/>
    </row>
    <row r="231" spans="2:12" ht="15.75" customHeight="1">
      <c r="B231" s="812"/>
      <c r="C231" s="812"/>
      <c r="D231" s="812"/>
      <c r="E231" s="812"/>
      <c r="F231" s="812"/>
      <c r="G231" s="812"/>
      <c r="H231" s="812"/>
      <c r="I231" s="812"/>
      <c r="J231" s="812"/>
      <c r="K231" s="812"/>
      <c r="L231" s="812"/>
    </row>
    <row r="232" spans="2:12" ht="15.75" customHeight="1">
      <c r="B232" s="812"/>
      <c r="C232" s="812"/>
      <c r="D232" s="812"/>
      <c r="E232" s="812"/>
      <c r="F232" s="812"/>
      <c r="G232" s="812"/>
      <c r="H232" s="812"/>
      <c r="I232" s="812"/>
      <c r="J232" s="812"/>
      <c r="K232" s="812"/>
      <c r="L232" s="812"/>
    </row>
    <row r="233" spans="2:12" ht="15.75" customHeight="1">
      <c r="B233" s="812"/>
      <c r="C233" s="812"/>
      <c r="D233" s="812"/>
      <c r="E233" s="812"/>
      <c r="F233" s="812"/>
      <c r="G233" s="812"/>
      <c r="H233" s="812"/>
      <c r="I233" s="812"/>
      <c r="J233" s="812"/>
      <c r="K233" s="812"/>
      <c r="L233" s="812"/>
    </row>
    <row r="234" spans="2:12" ht="15.75" customHeight="1">
      <c r="B234" s="812"/>
      <c r="C234" s="812"/>
      <c r="D234" s="812"/>
      <c r="E234" s="812"/>
      <c r="F234" s="812"/>
      <c r="G234" s="812"/>
      <c r="H234" s="812"/>
      <c r="I234" s="812"/>
      <c r="J234" s="812"/>
      <c r="K234" s="812"/>
      <c r="L234" s="812"/>
    </row>
    <row r="235" spans="2:12" ht="15.75" customHeight="1">
      <c r="B235" s="812"/>
      <c r="C235" s="812"/>
      <c r="D235" s="812"/>
      <c r="E235" s="812"/>
      <c r="F235" s="812"/>
      <c r="G235" s="812"/>
      <c r="H235" s="812"/>
      <c r="I235" s="812"/>
      <c r="J235" s="812"/>
      <c r="K235" s="812"/>
      <c r="L235" s="812"/>
    </row>
    <row r="236" spans="2:12" ht="15.75" customHeight="1">
      <c r="B236" s="812"/>
      <c r="C236" s="812"/>
      <c r="D236" s="812"/>
      <c r="E236" s="812"/>
      <c r="F236" s="812"/>
      <c r="G236" s="812"/>
      <c r="H236" s="812"/>
      <c r="I236" s="812"/>
      <c r="J236" s="812"/>
      <c r="K236" s="812"/>
      <c r="L236" s="812"/>
    </row>
    <row r="237" spans="2:12" ht="15.75" customHeight="1">
      <c r="B237" s="812"/>
      <c r="C237" s="812"/>
      <c r="D237" s="812"/>
      <c r="E237" s="812"/>
      <c r="F237" s="812"/>
      <c r="G237" s="812"/>
      <c r="H237" s="812"/>
      <c r="I237" s="812"/>
      <c r="J237" s="812"/>
      <c r="K237" s="812"/>
      <c r="L237" s="812"/>
    </row>
    <row r="238" spans="2:12" ht="15.75" customHeight="1">
      <c r="B238" s="812"/>
      <c r="C238" s="812"/>
      <c r="D238" s="812"/>
      <c r="E238" s="812"/>
      <c r="F238" s="812"/>
      <c r="G238" s="812"/>
      <c r="H238" s="812"/>
      <c r="I238" s="812"/>
      <c r="J238" s="812"/>
      <c r="K238" s="812"/>
      <c r="L238" s="812"/>
    </row>
    <row r="239" spans="2:12" ht="15.75" customHeight="1">
      <c r="B239" s="812"/>
      <c r="C239" s="812"/>
      <c r="D239" s="812"/>
      <c r="E239" s="812"/>
      <c r="F239" s="812"/>
      <c r="G239" s="812"/>
      <c r="H239" s="812"/>
      <c r="I239" s="812"/>
      <c r="J239" s="812"/>
      <c r="K239" s="812"/>
      <c r="L239" s="812"/>
    </row>
    <row r="240" spans="2:12" ht="15.75" customHeight="1">
      <c r="B240" s="812"/>
      <c r="C240" s="812"/>
      <c r="D240" s="812"/>
      <c r="E240" s="812"/>
      <c r="F240" s="812"/>
      <c r="G240" s="812"/>
      <c r="H240" s="812"/>
      <c r="I240" s="812"/>
      <c r="J240" s="812"/>
      <c r="K240" s="812"/>
      <c r="L240" s="812"/>
    </row>
    <row r="241" spans="2:12" ht="15.75" customHeight="1">
      <c r="B241" s="812"/>
      <c r="C241" s="812"/>
      <c r="D241" s="812"/>
      <c r="E241" s="812"/>
      <c r="F241" s="812"/>
      <c r="G241" s="812"/>
      <c r="H241" s="812"/>
      <c r="I241" s="812"/>
      <c r="J241" s="812"/>
      <c r="K241" s="812"/>
      <c r="L241" s="812"/>
    </row>
    <row r="242" spans="2:12" ht="15.75" customHeight="1">
      <c r="B242" s="812"/>
      <c r="C242" s="812"/>
      <c r="D242" s="812"/>
      <c r="E242" s="812"/>
      <c r="F242" s="812"/>
      <c r="G242" s="812"/>
      <c r="H242" s="812"/>
      <c r="I242" s="812"/>
      <c r="J242" s="812"/>
      <c r="K242" s="812"/>
      <c r="L242" s="812"/>
    </row>
    <row r="243" spans="2:12" ht="15.75" customHeight="1">
      <c r="B243" s="812"/>
      <c r="C243" s="812"/>
      <c r="D243" s="812"/>
      <c r="E243" s="812"/>
      <c r="F243" s="812"/>
      <c r="G243" s="812"/>
      <c r="H243" s="812"/>
      <c r="I243" s="812"/>
      <c r="J243" s="812"/>
      <c r="K243" s="812"/>
      <c r="L243" s="812"/>
    </row>
    <row r="244" spans="2:12" ht="15.75" customHeight="1">
      <c r="B244" s="812"/>
      <c r="C244" s="812"/>
      <c r="D244" s="812"/>
      <c r="E244" s="812"/>
      <c r="F244" s="812"/>
      <c r="G244" s="812"/>
      <c r="H244" s="812"/>
      <c r="I244" s="812"/>
      <c r="J244" s="812"/>
      <c r="K244" s="812"/>
      <c r="L244" s="812"/>
    </row>
    <row r="245" spans="2:12" ht="15.75" customHeight="1">
      <c r="B245" s="812"/>
      <c r="C245" s="812"/>
      <c r="D245" s="812"/>
      <c r="E245" s="812"/>
      <c r="F245" s="812"/>
      <c r="G245" s="812"/>
      <c r="H245" s="812"/>
      <c r="I245" s="812"/>
      <c r="J245" s="812"/>
      <c r="K245" s="812"/>
      <c r="L245" s="812"/>
    </row>
    <row r="246" spans="2:12" ht="15.75" customHeight="1">
      <c r="B246" s="812"/>
      <c r="C246" s="812"/>
      <c r="D246" s="812"/>
      <c r="E246" s="812"/>
      <c r="F246" s="812"/>
      <c r="G246" s="812"/>
      <c r="H246" s="812"/>
      <c r="I246" s="812"/>
      <c r="J246" s="812"/>
      <c r="K246" s="812"/>
      <c r="L246" s="812"/>
    </row>
    <row r="247" spans="2:12" ht="15.75" customHeight="1">
      <c r="B247" s="812"/>
      <c r="C247" s="812"/>
      <c r="D247" s="812"/>
      <c r="E247" s="812"/>
      <c r="F247" s="812"/>
      <c r="G247" s="812"/>
      <c r="H247" s="812"/>
      <c r="I247" s="812"/>
      <c r="J247" s="812"/>
      <c r="K247" s="812"/>
      <c r="L247" s="812"/>
    </row>
    <row r="248" spans="2:12" ht="15.75" customHeight="1">
      <c r="B248" s="812"/>
      <c r="C248" s="812"/>
      <c r="D248" s="812"/>
      <c r="E248" s="812"/>
      <c r="F248" s="812"/>
      <c r="G248" s="812"/>
      <c r="H248" s="812"/>
      <c r="I248" s="812"/>
      <c r="J248" s="812"/>
      <c r="K248" s="812"/>
      <c r="L248" s="812"/>
    </row>
    <row r="249" spans="2:12" ht="15.75" customHeight="1">
      <c r="B249" s="812"/>
      <c r="C249" s="812"/>
      <c r="D249" s="812"/>
      <c r="E249" s="812"/>
      <c r="F249" s="812"/>
      <c r="G249" s="812"/>
      <c r="H249" s="812"/>
      <c r="I249" s="812"/>
      <c r="J249" s="812"/>
      <c r="K249" s="812"/>
      <c r="L249" s="812"/>
    </row>
    <row r="250" spans="2:12" ht="15.75" customHeight="1">
      <c r="B250" s="812"/>
      <c r="C250" s="812"/>
      <c r="D250" s="812"/>
      <c r="E250" s="812"/>
      <c r="F250" s="812"/>
      <c r="G250" s="812"/>
      <c r="H250" s="812"/>
      <c r="I250" s="812"/>
      <c r="J250" s="812"/>
      <c r="K250" s="812"/>
      <c r="L250" s="812"/>
    </row>
    <row r="251" spans="2:12" ht="15.75" customHeight="1">
      <c r="B251" s="812"/>
      <c r="C251" s="812"/>
      <c r="D251" s="812"/>
      <c r="E251" s="812"/>
      <c r="F251" s="812"/>
      <c r="G251" s="812"/>
      <c r="H251" s="812"/>
      <c r="I251" s="812"/>
      <c r="J251" s="812"/>
      <c r="K251" s="812"/>
      <c r="L251" s="812"/>
    </row>
    <row r="252" spans="2:12" ht="15.75" customHeight="1">
      <c r="B252" s="812"/>
      <c r="C252" s="812"/>
      <c r="D252" s="812"/>
      <c r="E252" s="812"/>
      <c r="F252" s="812"/>
      <c r="G252" s="812"/>
      <c r="H252" s="812"/>
      <c r="I252" s="812"/>
      <c r="J252" s="812"/>
      <c r="K252" s="812"/>
      <c r="L252" s="812"/>
    </row>
    <row r="253" spans="2:12" ht="15.75" customHeight="1">
      <c r="B253" s="812"/>
      <c r="C253" s="812"/>
      <c r="D253" s="812"/>
      <c r="E253" s="812"/>
      <c r="F253" s="812"/>
      <c r="G253" s="812"/>
      <c r="H253" s="812"/>
      <c r="I253" s="812"/>
      <c r="J253" s="812"/>
      <c r="K253" s="812"/>
      <c r="L253" s="812"/>
    </row>
    <row r="254" spans="2:12" ht="15.75" customHeight="1">
      <c r="B254" s="812"/>
      <c r="C254" s="812"/>
      <c r="D254" s="812"/>
      <c r="E254" s="812"/>
      <c r="F254" s="812"/>
      <c r="G254" s="812"/>
      <c r="H254" s="812"/>
      <c r="I254" s="812"/>
      <c r="J254" s="812"/>
      <c r="K254" s="812"/>
      <c r="L254" s="812"/>
    </row>
    <row r="255" spans="2:12" ht="15.75" customHeight="1">
      <c r="B255" s="812"/>
      <c r="C255" s="812"/>
      <c r="D255" s="812"/>
      <c r="E255" s="812"/>
      <c r="F255" s="812"/>
      <c r="G255" s="812"/>
      <c r="H255" s="812"/>
      <c r="I255" s="812"/>
      <c r="J255" s="812"/>
      <c r="K255" s="812"/>
      <c r="L255" s="812"/>
    </row>
    <row r="256" spans="2:12" ht="15.75" customHeight="1">
      <c r="B256" s="812"/>
      <c r="C256" s="812"/>
      <c r="D256" s="812"/>
      <c r="E256" s="812"/>
      <c r="F256" s="812"/>
      <c r="G256" s="812"/>
      <c r="H256" s="812"/>
      <c r="I256" s="812"/>
      <c r="J256" s="812"/>
      <c r="K256" s="812"/>
      <c r="L256" s="812"/>
    </row>
    <row r="257" spans="2:12" ht="15.75" customHeight="1">
      <c r="B257" s="812"/>
      <c r="C257" s="812"/>
      <c r="D257" s="812"/>
      <c r="E257" s="812"/>
      <c r="F257" s="812"/>
      <c r="G257" s="812"/>
      <c r="H257" s="812"/>
      <c r="I257" s="812"/>
      <c r="J257" s="812"/>
      <c r="K257" s="812"/>
      <c r="L257" s="812"/>
    </row>
    <row r="258" spans="2:12" ht="15.75" customHeight="1">
      <c r="B258" s="812"/>
      <c r="C258" s="812"/>
      <c r="D258" s="812"/>
      <c r="E258" s="812"/>
      <c r="F258" s="812"/>
      <c r="G258" s="812"/>
      <c r="H258" s="812"/>
      <c r="I258" s="812"/>
      <c r="J258" s="812"/>
      <c r="K258" s="812"/>
      <c r="L258" s="812"/>
    </row>
    <row r="259" spans="2:12" ht="15.75" customHeight="1">
      <c r="B259" s="812"/>
      <c r="C259" s="812"/>
      <c r="D259" s="812"/>
      <c r="E259" s="812"/>
      <c r="F259" s="812"/>
      <c r="G259" s="812"/>
      <c r="H259" s="812"/>
      <c r="I259" s="812"/>
      <c r="J259" s="812"/>
      <c r="K259" s="812"/>
      <c r="L259" s="812"/>
    </row>
    <row r="260" spans="2:12" ht="15.75" customHeight="1">
      <c r="B260" s="812"/>
      <c r="C260" s="812"/>
      <c r="D260" s="812"/>
      <c r="E260" s="812"/>
      <c r="F260" s="812"/>
      <c r="G260" s="812"/>
      <c r="H260" s="812"/>
      <c r="I260" s="812"/>
      <c r="J260" s="812"/>
      <c r="K260" s="812"/>
      <c r="L260" s="812"/>
    </row>
    <row r="261" spans="2:12" ht="15.75" customHeight="1">
      <c r="B261" s="812"/>
      <c r="C261" s="812"/>
      <c r="D261" s="812"/>
      <c r="E261" s="812"/>
      <c r="F261" s="812"/>
      <c r="G261" s="812"/>
      <c r="H261" s="812"/>
      <c r="I261" s="812"/>
      <c r="J261" s="812"/>
      <c r="K261" s="812"/>
      <c r="L261" s="812"/>
    </row>
    <row r="262" spans="2:12" ht="15.75" customHeight="1">
      <c r="B262" s="812"/>
      <c r="C262" s="812"/>
      <c r="D262" s="812"/>
      <c r="E262" s="812"/>
      <c r="F262" s="812"/>
      <c r="G262" s="812"/>
      <c r="H262" s="812"/>
      <c r="I262" s="812"/>
      <c r="J262" s="812"/>
      <c r="K262" s="812"/>
      <c r="L262" s="812"/>
    </row>
    <row r="263" spans="2:12" ht="15.75" customHeight="1">
      <c r="B263" s="812"/>
      <c r="C263" s="812"/>
      <c r="D263" s="812"/>
      <c r="E263" s="812"/>
      <c r="F263" s="812"/>
      <c r="G263" s="812"/>
      <c r="H263" s="812"/>
      <c r="I263" s="812"/>
      <c r="J263" s="812"/>
      <c r="K263" s="812"/>
      <c r="L263" s="812"/>
    </row>
    <row r="264" spans="2:12" ht="15.75" customHeight="1">
      <c r="B264" s="812"/>
      <c r="C264" s="812"/>
      <c r="D264" s="812"/>
      <c r="E264" s="812"/>
      <c r="F264" s="812"/>
      <c r="G264" s="812"/>
      <c r="H264" s="812"/>
      <c r="I264" s="812"/>
      <c r="J264" s="812"/>
      <c r="K264" s="812"/>
      <c r="L264" s="812"/>
    </row>
    <row r="265" spans="2:12" ht="15.75" customHeight="1">
      <c r="B265" s="812"/>
      <c r="C265" s="812"/>
      <c r="D265" s="812"/>
      <c r="E265" s="812"/>
      <c r="F265" s="812"/>
      <c r="G265" s="812"/>
      <c r="H265" s="812"/>
      <c r="I265" s="812"/>
      <c r="J265" s="812"/>
      <c r="K265" s="812"/>
      <c r="L265" s="812"/>
    </row>
    <row r="266" spans="2:12" ht="15.75" customHeight="1">
      <c r="B266" s="812"/>
      <c r="C266" s="812"/>
      <c r="D266" s="812"/>
      <c r="E266" s="812"/>
      <c r="F266" s="812"/>
      <c r="G266" s="812"/>
      <c r="H266" s="812"/>
      <c r="I266" s="812"/>
      <c r="J266" s="812"/>
      <c r="K266" s="812"/>
      <c r="L266" s="812"/>
    </row>
    <row r="267" spans="2:12" ht="15.75" customHeight="1">
      <c r="B267" s="812"/>
      <c r="C267" s="812"/>
      <c r="D267" s="812"/>
      <c r="E267" s="812"/>
      <c r="F267" s="812"/>
      <c r="G267" s="812"/>
      <c r="H267" s="812"/>
      <c r="I267" s="812"/>
      <c r="J267" s="812"/>
      <c r="K267" s="812"/>
      <c r="L267" s="812"/>
    </row>
    <row r="268" spans="2:12" ht="15.75" customHeight="1">
      <c r="B268" s="812"/>
      <c r="C268" s="812"/>
      <c r="D268" s="812"/>
      <c r="E268" s="812"/>
      <c r="F268" s="812"/>
      <c r="G268" s="812"/>
      <c r="H268" s="812"/>
      <c r="I268" s="812"/>
      <c r="J268" s="812"/>
      <c r="K268" s="812"/>
      <c r="L268" s="812"/>
    </row>
    <row r="269" spans="2:12" ht="15.75" customHeight="1">
      <c r="B269" s="812"/>
      <c r="C269" s="812"/>
      <c r="D269" s="812"/>
      <c r="E269" s="812"/>
      <c r="F269" s="812"/>
      <c r="G269" s="812"/>
      <c r="H269" s="812"/>
      <c r="I269" s="812"/>
      <c r="J269" s="812"/>
      <c r="K269" s="812"/>
      <c r="L269" s="812"/>
    </row>
    <row r="270" spans="2:12" ht="15.75" customHeight="1">
      <c r="B270" s="812"/>
      <c r="C270" s="812"/>
      <c r="D270" s="812"/>
      <c r="E270" s="812"/>
      <c r="F270" s="812"/>
      <c r="G270" s="812"/>
      <c r="H270" s="812"/>
      <c r="I270" s="812"/>
      <c r="J270" s="812"/>
      <c r="K270" s="812"/>
      <c r="L270" s="812"/>
    </row>
    <row r="271" spans="2:12" ht="15.75" customHeight="1">
      <c r="B271" s="812"/>
      <c r="C271" s="812"/>
      <c r="D271" s="812"/>
      <c r="E271" s="812"/>
      <c r="F271" s="812"/>
      <c r="G271" s="812"/>
      <c r="H271" s="812"/>
      <c r="I271" s="812"/>
      <c r="J271" s="812"/>
      <c r="K271" s="812"/>
      <c r="L271" s="812"/>
    </row>
    <row r="272" spans="2:12" ht="15.75" customHeight="1">
      <c r="B272" s="812"/>
      <c r="C272" s="812"/>
      <c r="D272" s="812"/>
      <c r="E272" s="812"/>
      <c r="F272" s="812"/>
      <c r="G272" s="812"/>
      <c r="H272" s="812"/>
      <c r="I272" s="812"/>
      <c r="J272" s="812"/>
      <c r="K272" s="812"/>
      <c r="L272" s="812"/>
    </row>
    <row r="273" spans="2:12" ht="15.75" customHeight="1">
      <c r="B273" s="812"/>
      <c r="C273" s="812"/>
      <c r="D273" s="812"/>
      <c r="E273" s="812"/>
      <c r="F273" s="812"/>
      <c r="G273" s="812"/>
      <c r="H273" s="812"/>
      <c r="I273" s="812"/>
      <c r="J273" s="812"/>
      <c r="K273" s="812"/>
      <c r="L273" s="812"/>
    </row>
    <row r="274" spans="2:12" ht="15.75" customHeight="1">
      <c r="B274" s="812"/>
      <c r="C274" s="812"/>
      <c r="D274" s="812"/>
      <c r="E274" s="812"/>
      <c r="F274" s="812"/>
      <c r="G274" s="812"/>
      <c r="H274" s="812"/>
      <c r="I274" s="812"/>
      <c r="J274" s="812"/>
      <c r="K274" s="812"/>
      <c r="L274" s="812"/>
    </row>
    <row r="275" spans="2:12" ht="15.75" customHeight="1">
      <c r="B275" s="812"/>
      <c r="C275" s="812"/>
      <c r="D275" s="812"/>
      <c r="E275" s="812"/>
      <c r="F275" s="812"/>
      <c r="G275" s="812"/>
      <c r="H275" s="812"/>
      <c r="I275" s="812"/>
      <c r="J275" s="812"/>
      <c r="K275" s="812"/>
      <c r="L275" s="812"/>
    </row>
    <row r="276" spans="2:12" ht="15.75" customHeight="1">
      <c r="B276" s="812"/>
      <c r="C276" s="812"/>
      <c r="D276" s="812"/>
      <c r="E276" s="812"/>
      <c r="F276" s="812"/>
      <c r="G276" s="812"/>
      <c r="H276" s="812"/>
      <c r="I276" s="812"/>
      <c r="J276" s="812"/>
      <c r="K276" s="812"/>
      <c r="L276" s="812"/>
    </row>
    <row r="277" spans="2:12" ht="15.75" customHeight="1">
      <c r="B277" s="812"/>
      <c r="C277" s="812"/>
      <c r="D277" s="812"/>
      <c r="E277" s="812"/>
      <c r="F277" s="812"/>
      <c r="G277" s="812"/>
      <c r="H277" s="812"/>
      <c r="I277" s="812"/>
      <c r="J277" s="812"/>
      <c r="K277" s="812"/>
      <c r="L277" s="812"/>
    </row>
    <row r="278" spans="2:12" ht="15.75" customHeight="1">
      <c r="B278" s="812"/>
      <c r="C278" s="812"/>
      <c r="D278" s="812"/>
      <c r="E278" s="812"/>
      <c r="F278" s="812"/>
      <c r="G278" s="812"/>
      <c r="H278" s="812"/>
      <c r="I278" s="812"/>
      <c r="J278" s="812"/>
      <c r="K278" s="812"/>
      <c r="L278" s="812"/>
    </row>
    <row r="279" spans="2:12" ht="15.75" customHeight="1">
      <c r="B279" s="812"/>
      <c r="C279" s="812"/>
      <c r="D279" s="812"/>
      <c r="E279" s="812"/>
      <c r="F279" s="812"/>
      <c r="G279" s="812"/>
      <c r="H279" s="812"/>
      <c r="I279" s="812"/>
      <c r="J279" s="812"/>
      <c r="K279" s="812"/>
      <c r="L279" s="812"/>
    </row>
    <row r="280" spans="2:12" ht="15.75" customHeight="1">
      <c r="B280" s="812"/>
      <c r="C280" s="812"/>
      <c r="D280" s="812"/>
      <c r="E280" s="812"/>
      <c r="F280" s="812"/>
      <c r="G280" s="812"/>
      <c r="H280" s="812"/>
      <c r="I280" s="812"/>
      <c r="J280" s="812"/>
      <c r="K280" s="812"/>
      <c r="L280" s="812"/>
    </row>
    <row r="281" spans="2:12" ht="15.75" customHeight="1">
      <c r="B281" s="812"/>
      <c r="C281" s="812"/>
      <c r="D281" s="812"/>
      <c r="E281" s="812"/>
      <c r="F281" s="812"/>
      <c r="G281" s="812"/>
      <c r="H281" s="812"/>
      <c r="I281" s="812"/>
      <c r="J281" s="812"/>
      <c r="K281" s="812"/>
      <c r="L281" s="812"/>
    </row>
    <row r="282" spans="2:12" ht="15.75" customHeight="1">
      <c r="B282" s="812"/>
      <c r="C282" s="812"/>
      <c r="D282" s="812"/>
      <c r="E282" s="812"/>
      <c r="F282" s="812"/>
      <c r="G282" s="812"/>
      <c r="H282" s="812"/>
      <c r="I282" s="812"/>
      <c r="J282" s="812"/>
      <c r="K282" s="812"/>
      <c r="L282" s="812"/>
    </row>
    <row r="283" spans="2:12" ht="15.75" customHeight="1">
      <c r="B283" s="812"/>
      <c r="C283" s="812"/>
      <c r="D283" s="812"/>
      <c r="E283" s="812"/>
      <c r="F283" s="812"/>
      <c r="G283" s="812"/>
      <c r="H283" s="812"/>
      <c r="I283" s="812"/>
      <c r="J283" s="812"/>
      <c r="K283" s="812"/>
      <c r="L283" s="812"/>
    </row>
    <row r="284" spans="2:12" ht="15.75" customHeight="1">
      <c r="B284" s="812"/>
      <c r="C284" s="812"/>
      <c r="D284" s="812"/>
      <c r="E284" s="812"/>
      <c r="F284" s="812"/>
      <c r="G284" s="812"/>
      <c r="H284" s="812"/>
      <c r="I284" s="812"/>
      <c r="J284" s="812"/>
      <c r="K284" s="812"/>
      <c r="L284" s="812"/>
    </row>
    <row r="285" spans="2:12" ht="15.75" customHeight="1">
      <c r="B285" s="812"/>
      <c r="C285" s="812"/>
      <c r="D285" s="812"/>
      <c r="E285" s="812"/>
      <c r="F285" s="812"/>
      <c r="G285" s="812"/>
      <c r="H285" s="812"/>
      <c r="I285" s="812"/>
      <c r="J285" s="812"/>
      <c r="K285" s="812"/>
      <c r="L285" s="812"/>
    </row>
    <row r="286" spans="2:12" ht="15.75" customHeight="1">
      <c r="B286" s="812"/>
      <c r="C286" s="812"/>
      <c r="D286" s="812"/>
      <c r="E286" s="812"/>
      <c r="F286" s="812"/>
      <c r="G286" s="812"/>
      <c r="H286" s="812"/>
      <c r="I286" s="812"/>
      <c r="J286" s="812"/>
      <c r="K286" s="812"/>
      <c r="L286" s="812"/>
    </row>
    <row r="287" spans="2:12" ht="15.75" customHeight="1">
      <c r="B287" s="812"/>
      <c r="C287" s="812"/>
      <c r="D287" s="812"/>
      <c r="E287" s="812"/>
      <c r="F287" s="812"/>
      <c r="G287" s="812"/>
      <c r="H287" s="812"/>
      <c r="I287" s="812"/>
      <c r="J287" s="812"/>
      <c r="K287" s="812"/>
      <c r="L287" s="812"/>
    </row>
    <row r="288" spans="2:12" ht="15.75" customHeight="1">
      <c r="B288" s="812"/>
      <c r="C288" s="812"/>
      <c r="D288" s="812"/>
      <c r="E288" s="812"/>
      <c r="F288" s="812"/>
      <c r="G288" s="812"/>
      <c r="H288" s="812"/>
      <c r="I288" s="812"/>
      <c r="J288" s="812"/>
      <c r="K288" s="812"/>
      <c r="L288" s="812"/>
    </row>
    <row r="289" spans="2:12" ht="15.75" customHeight="1">
      <c r="B289" s="812"/>
      <c r="C289" s="812"/>
      <c r="D289" s="812"/>
      <c r="E289" s="812"/>
      <c r="F289" s="812"/>
      <c r="G289" s="812"/>
      <c r="H289" s="812"/>
      <c r="I289" s="812"/>
      <c r="J289" s="812"/>
      <c r="K289" s="812"/>
      <c r="L289" s="812"/>
    </row>
    <row r="290" spans="2:12" ht="15.75" customHeight="1">
      <c r="B290" s="812"/>
      <c r="C290" s="812"/>
      <c r="D290" s="812"/>
      <c r="E290" s="812"/>
      <c r="F290" s="812"/>
      <c r="G290" s="812"/>
      <c r="H290" s="812"/>
      <c r="I290" s="812"/>
      <c r="J290" s="812"/>
      <c r="K290" s="812"/>
      <c r="L290" s="812"/>
    </row>
    <row r="291" spans="2:12" ht="15.75" customHeight="1">
      <c r="B291" s="812"/>
      <c r="C291" s="812"/>
      <c r="D291" s="812"/>
      <c r="E291" s="812"/>
      <c r="F291" s="812"/>
      <c r="G291" s="812"/>
      <c r="H291" s="812"/>
      <c r="I291" s="812"/>
      <c r="J291" s="812"/>
      <c r="K291" s="812"/>
      <c r="L291" s="812"/>
    </row>
    <row r="292" spans="2:12" ht="15.75" customHeight="1">
      <c r="B292" s="812"/>
      <c r="C292" s="812"/>
      <c r="D292" s="812"/>
      <c r="E292" s="812"/>
      <c r="F292" s="812"/>
      <c r="G292" s="812"/>
      <c r="H292" s="812"/>
      <c r="I292" s="812"/>
      <c r="J292" s="812"/>
      <c r="K292" s="812"/>
      <c r="L292" s="812"/>
    </row>
    <row r="293" spans="2:12" ht="15.75" customHeight="1">
      <c r="B293" s="812"/>
      <c r="C293" s="812"/>
      <c r="D293" s="812"/>
      <c r="E293" s="812"/>
      <c r="F293" s="812"/>
      <c r="G293" s="812"/>
      <c r="H293" s="812"/>
      <c r="I293" s="812"/>
      <c r="J293" s="812"/>
      <c r="K293" s="812"/>
      <c r="L293" s="812"/>
    </row>
    <row r="294" spans="2:12" ht="15.75" customHeight="1">
      <c r="B294" s="812"/>
      <c r="C294" s="812"/>
      <c r="D294" s="812"/>
      <c r="E294" s="812"/>
      <c r="F294" s="812"/>
      <c r="G294" s="812"/>
      <c r="H294" s="812"/>
      <c r="I294" s="812"/>
      <c r="J294" s="812"/>
      <c r="K294" s="812"/>
      <c r="L294" s="812"/>
    </row>
    <row r="295" spans="2:12" ht="15.75" customHeight="1">
      <c r="B295" s="812"/>
      <c r="C295" s="812"/>
      <c r="D295" s="812"/>
      <c r="E295" s="812"/>
      <c r="F295" s="812"/>
      <c r="G295" s="812"/>
      <c r="H295" s="812"/>
      <c r="I295" s="812"/>
      <c r="J295" s="812"/>
      <c r="K295" s="812"/>
      <c r="L295" s="812"/>
    </row>
    <row r="296" spans="2:12" ht="15.75" customHeight="1">
      <c r="B296" s="812"/>
      <c r="C296" s="812"/>
      <c r="D296" s="812"/>
      <c r="E296" s="812"/>
      <c r="F296" s="812"/>
      <c r="G296" s="812"/>
      <c r="H296" s="812"/>
      <c r="I296" s="812"/>
      <c r="J296" s="812"/>
      <c r="K296" s="812"/>
      <c r="L296" s="812"/>
    </row>
    <row r="297" spans="2:12" ht="15.75" customHeight="1">
      <c r="B297" s="812"/>
      <c r="C297" s="812"/>
      <c r="D297" s="812"/>
      <c r="E297" s="812"/>
      <c r="F297" s="812"/>
      <c r="G297" s="812"/>
      <c r="H297" s="812"/>
      <c r="I297" s="812"/>
      <c r="J297" s="812"/>
      <c r="K297" s="812"/>
      <c r="L297" s="812"/>
    </row>
    <row r="298" spans="2:12" ht="15.75" customHeight="1">
      <c r="B298" s="812"/>
      <c r="C298" s="812"/>
      <c r="D298" s="812"/>
      <c r="E298" s="812"/>
      <c r="F298" s="812"/>
      <c r="G298" s="812"/>
      <c r="H298" s="812"/>
      <c r="I298" s="812"/>
      <c r="J298" s="812"/>
      <c r="K298" s="812"/>
      <c r="L298" s="812"/>
    </row>
    <row r="299" spans="2:12" ht="15.75" customHeight="1">
      <c r="B299" s="812"/>
      <c r="C299" s="812"/>
      <c r="D299" s="812"/>
      <c r="E299" s="812"/>
      <c r="F299" s="812"/>
      <c r="G299" s="812"/>
      <c r="H299" s="812"/>
      <c r="I299" s="812"/>
      <c r="J299" s="812"/>
      <c r="K299" s="812"/>
      <c r="L299" s="812"/>
    </row>
    <row r="300" spans="2:12" ht="15.75" customHeight="1">
      <c r="B300" s="812"/>
      <c r="C300" s="812"/>
      <c r="D300" s="812"/>
      <c r="E300" s="812"/>
      <c r="F300" s="812"/>
      <c r="G300" s="812"/>
      <c r="H300" s="812"/>
      <c r="I300" s="812"/>
      <c r="J300" s="812"/>
      <c r="K300" s="812"/>
      <c r="L300" s="812"/>
    </row>
    <row r="301" spans="2:12" ht="15.75" customHeight="1">
      <c r="B301" s="812"/>
      <c r="C301" s="812"/>
      <c r="D301" s="812"/>
      <c r="E301" s="812"/>
      <c r="F301" s="812"/>
      <c r="G301" s="812"/>
      <c r="H301" s="812"/>
      <c r="I301" s="812"/>
      <c r="J301" s="812"/>
      <c r="K301" s="812"/>
      <c r="L301" s="812"/>
    </row>
    <row r="302" spans="2:12" ht="15.75" customHeight="1">
      <c r="B302" s="812"/>
      <c r="C302" s="812"/>
      <c r="D302" s="812"/>
      <c r="E302" s="812"/>
      <c r="F302" s="812"/>
      <c r="G302" s="812"/>
      <c r="H302" s="812"/>
      <c r="I302" s="812"/>
      <c r="J302" s="812"/>
      <c r="K302" s="812"/>
      <c r="L302" s="812"/>
    </row>
    <row r="303" spans="2:12" ht="15.75" customHeight="1">
      <c r="B303" s="812"/>
      <c r="C303" s="812"/>
      <c r="D303" s="812"/>
      <c r="E303" s="812"/>
      <c r="F303" s="812"/>
      <c r="G303" s="812"/>
      <c r="H303" s="812"/>
      <c r="I303" s="812"/>
      <c r="J303" s="812"/>
      <c r="K303" s="812"/>
      <c r="L303" s="812"/>
    </row>
    <row r="304" spans="2:12" ht="15.75" customHeight="1">
      <c r="B304" s="812"/>
      <c r="C304" s="812"/>
      <c r="D304" s="812"/>
      <c r="E304" s="812"/>
      <c r="F304" s="812"/>
      <c r="G304" s="812"/>
      <c r="H304" s="812"/>
      <c r="I304" s="812"/>
      <c r="J304" s="812"/>
      <c r="K304" s="812"/>
      <c r="L304" s="812"/>
    </row>
    <row r="305" spans="2:12" ht="15.75" customHeight="1">
      <c r="B305" s="812"/>
      <c r="C305" s="812"/>
      <c r="D305" s="812"/>
      <c r="E305" s="812"/>
      <c r="F305" s="812"/>
      <c r="G305" s="812"/>
      <c r="H305" s="812"/>
      <c r="I305" s="812"/>
      <c r="J305" s="812"/>
      <c r="K305" s="812"/>
      <c r="L305" s="812"/>
    </row>
    <row r="306" spans="2:12" ht="15.75" customHeight="1">
      <c r="B306" s="812"/>
      <c r="C306" s="812"/>
      <c r="D306" s="812"/>
      <c r="E306" s="812"/>
      <c r="F306" s="812"/>
      <c r="G306" s="812"/>
      <c r="H306" s="812"/>
      <c r="I306" s="812"/>
      <c r="J306" s="812"/>
      <c r="K306" s="812"/>
      <c r="L306" s="812"/>
    </row>
    <row r="307" spans="2:12" ht="15.75" customHeight="1">
      <c r="B307" s="812"/>
      <c r="C307" s="812"/>
      <c r="D307" s="812"/>
      <c r="E307" s="812"/>
      <c r="F307" s="812"/>
      <c r="G307" s="812"/>
      <c r="H307" s="812"/>
      <c r="I307" s="812"/>
      <c r="J307" s="812"/>
      <c r="K307" s="812"/>
      <c r="L307" s="812"/>
    </row>
    <row r="308" spans="2:12" ht="15.75" customHeight="1">
      <c r="B308" s="812"/>
      <c r="C308" s="812"/>
      <c r="D308" s="812"/>
      <c r="E308" s="812"/>
      <c r="F308" s="812"/>
      <c r="G308" s="812"/>
      <c r="H308" s="812"/>
      <c r="I308" s="812"/>
      <c r="J308" s="812"/>
      <c r="K308" s="812"/>
      <c r="L308" s="812"/>
    </row>
    <row r="309" spans="2:12" ht="15.75" customHeight="1">
      <c r="B309" s="812"/>
      <c r="C309" s="812"/>
      <c r="D309" s="812"/>
      <c r="E309" s="812"/>
      <c r="F309" s="812"/>
      <c r="G309" s="812"/>
      <c r="H309" s="812"/>
      <c r="I309" s="812"/>
      <c r="J309" s="812"/>
      <c r="K309" s="812"/>
      <c r="L309" s="812"/>
    </row>
    <row r="310" spans="2:12" ht="15.75" customHeight="1">
      <c r="B310" s="812"/>
      <c r="C310" s="812"/>
      <c r="D310" s="812"/>
      <c r="E310" s="812"/>
      <c r="F310" s="812"/>
      <c r="G310" s="812"/>
      <c r="H310" s="812"/>
      <c r="I310" s="812"/>
      <c r="J310" s="812"/>
      <c r="K310" s="812"/>
      <c r="L310" s="812"/>
    </row>
    <row r="311" spans="2:12" ht="15.75" customHeight="1">
      <c r="B311" s="812"/>
      <c r="C311" s="812"/>
      <c r="D311" s="812"/>
      <c r="E311" s="812"/>
      <c r="F311" s="812"/>
      <c r="G311" s="812"/>
      <c r="H311" s="812"/>
      <c r="I311" s="812"/>
      <c r="J311" s="812"/>
      <c r="K311" s="812"/>
      <c r="L311" s="812"/>
    </row>
    <row r="312" spans="2:12" ht="15.75" customHeight="1">
      <c r="B312" s="812"/>
      <c r="C312" s="812"/>
      <c r="D312" s="812"/>
      <c r="E312" s="812"/>
      <c r="F312" s="812"/>
      <c r="G312" s="812"/>
      <c r="H312" s="812"/>
      <c r="I312" s="812"/>
      <c r="J312" s="812"/>
      <c r="K312" s="812"/>
      <c r="L312" s="812"/>
    </row>
    <row r="313" spans="2:12" ht="15.75" customHeight="1">
      <c r="B313" s="812"/>
      <c r="C313" s="812"/>
      <c r="D313" s="812"/>
      <c r="E313" s="812"/>
      <c r="F313" s="812"/>
      <c r="G313" s="812"/>
      <c r="H313" s="812"/>
      <c r="I313" s="812"/>
      <c r="J313" s="812"/>
      <c r="K313" s="812"/>
      <c r="L313" s="812"/>
    </row>
    <row r="314" spans="2:12" ht="15.75" customHeight="1">
      <c r="B314" s="812"/>
      <c r="C314" s="812"/>
      <c r="D314" s="812"/>
      <c r="E314" s="812"/>
      <c r="F314" s="812"/>
      <c r="G314" s="812"/>
      <c r="H314" s="812"/>
      <c r="I314" s="812"/>
      <c r="J314" s="812"/>
      <c r="K314" s="812"/>
      <c r="L314" s="812"/>
    </row>
    <row r="315" spans="2:12" ht="15.75" customHeight="1">
      <c r="B315" s="812"/>
      <c r="C315" s="812"/>
      <c r="D315" s="812"/>
      <c r="E315" s="812"/>
      <c r="F315" s="812"/>
      <c r="G315" s="812"/>
      <c r="H315" s="812"/>
      <c r="I315" s="812"/>
      <c r="J315" s="812"/>
      <c r="K315" s="812"/>
      <c r="L315" s="812"/>
    </row>
    <row r="316" spans="2:12" ht="15.75" customHeight="1">
      <c r="B316" s="812"/>
      <c r="C316" s="812"/>
      <c r="D316" s="812"/>
      <c r="E316" s="812"/>
      <c r="F316" s="812"/>
      <c r="G316" s="812"/>
      <c r="H316" s="812"/>
      <c r="I316" s="812"/>
      <c r="J316" s="812"/>
      <c r="K316" s="812"/>
      <c r="L316" s="812"/>
    </row>
    <row r="317" spans="2:12" ht="15.75" customHeight="1">
      <c r="B317" s="812"/>
      <c r="C317" s="812"/>
      <c r="D317" s="812"/>
      <c r="E317" s="812"/>
      <c r="F317" s="812"/>
      <c r="G317" s="812"/>
      <c r="H317" s="812"/>
      <c r="I317" s="812"/>
      <c r="J317" s="812"/>
      <c r="K317" s="812"/>
      <c r="L317" s="812"/>
    </row>
    <row r="318" spans="2:12" ht="15.75" customHeight="1">
      <c r="B318" s="812"/>
      <c r="C318" s="812"/>
      <c r="D318" s="812"/>
      <c r="E318" s="812"/>
      <c r="F318" s="812"/>
      <c r="G318" s="812"/>
      <c r="H318" s="812"/>
      <c r="I318" s="812"/>
      <c r="J318" s="812"/>
      <c r="K318" s="812"/>
      <c r="L318" s="812"/>
    </row>
    <row r="319" spans="2:12" ht="15.75" customHeight="1">
      <c r="B319" s="812"/>
      <c r="C319" s="812"/>
      <c r="D319" s="812"/>
      <c r="E319" s="812"/>
      <c r="F319" s="812"/>
      <c r="G319" s="812"/>
      <c r="H319" s="812"/>
      <c r="I319" s="812"/>
      <c r="J319" s="812"/>
      <c r="K319" s="812"/>
      <c r="L319" s="812"/>
    </row>
    <row r="320" spans="2:12" ht="15.75" customHeight="1">
      <c r="B320" s="812"/>
      <c r="C320" s="812"/>
      <c r="D320" s="812"/>
      <c r="E320" s="812"/>
      <c r="F320" s="812"/>
      <c r="G320" s="812"/>
      <c r="H320" s="812"/>
      <c r="I320" s="812"/>
      <c r="J320" s="812"/>
      <c r="K320" s="812"/>
      <c r="L320" s="812"/>
    </row>
    <row r="321" spans="2:12" ht="15.75" customHeight="1">
      <c r="B321" s="812"/>
      <c r="C321" s="812"/>
      <c r="D321" s="812"/>
      <c r="E321" s="812"/>
      <c r="F321" s="812"/>
      <c r="G321" s="812"/>
      <c r="H321" s="812"/>
      <c r="I321" s="812"/>
      <c r="J321" s="812"/>
      <c r="K321" s="812"/>
      <c r="L321" s="812"/>
    </row>
    <row r="322" spans="2:12" ht="15.75" customHeight="1">
      <c r="B322" s="812"/>
      <c r="C322" s="812"/>
      <c r="D322" s="812"/>
      <c r="E322" s="812"/>
      <c r="F322" s="812"/>
      <c r="G322" s="812"/>
      <c r="H322" s="812"/>
      <c r="I322" s="812"/>
      <c r="J322" s="812"/>
      <c r="K322" s="812"/>
      <c r="L322" s="812"/>
    </row>
    <row r="323" spans="2:12" ht="15.75" customHeight="1">
      <c r="B323" s="812"/>
      <c r="C323" s="812"/>
      <c r="D323" s="812"/>
      <c r="E323" s="812"/>
      <c r="F323" s="812"/>
      <c r="G323" s="812"/>
      <c r="H323" s="812"/>
      <c r="I323" s="812"/>
      <c r="J323" s="812"/>
      <c r="K323" s="812"/>
      <c r="L323" s="812"/>
    </row>
    <row r="324" spans="2:12" ht="15.75" customHeight="1">
      <c r="B324" s="812"/>
      <c r="C324" s="812"/>
      <c r="D324" s="812"/>
      <c r="E324" s="812"/>
      <c r="F324" s="812"/>
      <c r="G324" s="812"/>
      <c r="H324" s="812"/>
      <c r="I324" s="812"/>
      <c r="J324" s="812"/>
      <c r="K324" s="812"/>
      <c r="L324" s="812"/>
    </row>
    <row r="325" spans="2:12" ht="15.75" customHeight="1">
      <c r="B325" s="812"/>
      <c r="C325" s="812"/>
      <c r="D325" s="812"/>
      <c r="E325" s="812"/>
      <c r="F325" s="812"/>
      <c r="G325" s="812"/>
      <c r="H325" s="812"/>
      <c r="I325" s="812"/>
      <c r="J325" s="812"/>
      <c r="K325" s="812"/>
      <c r="L325" s="812"/>
    </row>
    <row r="326" spans="2:12" ht="15.75" customHeight="1">
      <c r="B326" s="812"/>
      <c r="C326" s="812"/>
      <c r="D326" s="812"/>
      <c r="E326" s="812"/>
      <c r="F326" s="812"/>
      <c r="G326" s="812"/>
      <c r="H326" s="812"/>
      <c r="I326" s="812"/>
      <c r="J326" s="812"/>
      <c r="K326" s="812"/>
      <c r="L326" s="812"/>
    </row>
    <row r="327" spans="2:12" ht="15.75" customHeight="1">
      <c r="B327" s="812"/>
      <c r="C327" s="812"/>
      <c r="D327" s="812"/>
      <c r="E327" s="812"/>
      <c r="F327" s="812"/>
      <c r="G327" s="812"/>
      <c r="H327" s="812"/>
      <c r="I327" s="812"/>
      <c r="J327" s="812"/>
      <c r="K327" s="812"/>
      <c r="L327" s="812"/>
    </row>
    <row r="328" spans="2:12" ht="15.75" customHeight="1">
      <c r="B328" s="812"/>
      <c r="C328" s="812"/>
      <c r="D328" s="812"/>
      <c r="E328" s="812"/>
      <c r="F328" s="812"/>
      <c r="G328" s="812"/>
      <c r="H328" s="812"/>
      <c r="I328" s="812"/>
      <c r="J328" s="812"/>
      <c r="K328" s="812"/>
      <c r="L328" s="812"/>
    </row>
    <row r="329" spans="2:12" ht="15.75" customHeight="1">
      <c r="B329" s="812"/>
      <c r="C329" s="812"/>
      <c r="D329" s="812"/>
      <c r="E329" s="812"/>
      <c r="F329" s="812"/>
      <c r="G329" s="812"/>
      <c r="H329" s="812"/>
      <c r="I329" s="812"/>
      <c r="J329" s="812"/>
      <c r="K329" s="812"/>
      <c r="L329" s="812"/>
    </row>
    <row r="330" spans="2:12" ht="15.75" customHeight="1">
      <c r="B330" s="812"/>
      <c r="C330" s="812"/>
      <c r="D330" s="812"/>
      <c r="E330" s="812"/>
      <c r="F330" s="812"/>
      <c r="G330" s="812"/>
      <c r="H330" s="812"/>
      <c r="I330" s="812"/>
      <c r="J330" s="812"/>
      <c r="K330" s="812"/>
      <c r="L330" s="812"/>
    </row>
    <row r="331" spans="2:12" ht="15.75" customHeight="1">
      <c r="B331" s="812"/>
      <c r="C331" s="812"/>
      <c r="D331" s="812"/>
      <c r="E331" s="812"/>
      <c r="F331" s="812"/>
      <c r="G331" s="812"/>
      <c r="H331" s="812"/>
      <c r="I331" s="812"/>
      <c r="J331" s="812"/>
      <c r="K331" s="812"/>
      <c r="L331" s="812"/>
    </row>
    <row r="332" spans="2:12" ht="15.75" customHeight="1">
      <c r="B332" s="812"/>
      <c r="C332" s="812"/>
      <c r="D332" s="812"/>
      <c r="E332" s="812"/>
      <c r="F332" s="812"/>
      <c r="G332" s="812"/>
      <c r="H332" s="812"/>
      <c r="I332" s="812"/>
      <c r="J332" s="812"/>
      <c r="K332" s="812"/>
      <c r="L332" s="812"/>
    </row>
    <row r="333" spans="2:12" ht="15.75" customHeight="1">
      <c r="B333" s="812"/>
      <c r="C333" s="812"/>
      <c r="D333" s="812"/>
      <c r="E333" s="812"/>
      <c r="F333" s="812"/>
      <c r="G333" s="812"/>
      <c r="H333" s="812"/>
      <c r="I333" s="812"/>
      <c r="J333" s="812"/>
      <c r="K333" s="812"/>
      <c r="L333" s="812"/>
    </row>
    <row r="334" spans="2:12" ht="15.75" customHeight="1">
      <c r="B334" s="812"/>
      <c r="C334" s="812"/>
      <c r="D334" s="812"/>
      <c r="E334" s="812"/>
      <c r="F334" s="812"/>
      <c r="G334" s="812"/>
      <c r="H334" s="812"/>
      <c r="I334" s="812"/>
      <c r="J334" s="812"/>
      <c r="K334" s="812"/>
      <c r="L334" s="812"/>
    </row>
    <row r="335" spans="2:12" ht="15.75" customHeight="1">
      <c r="B335" s="812"/>
      <c r="C335" s="812"/>
      <c r="D335" s="812"/>
      <c r="E335" s="812"/>
      <c r="F335" s="812"/>
      <c r="G335" s="812"/>
      <c r="H335" s="812"/>
      <c r="I335" s="812"/>
      <c r="J335" s="812"/>
      <c r="K335" s="812"/>
      <c r="L335" s="812"/>
    </row>
    <row r="336" spans="2:12" ht="15.75" customHeight="1">
      <c r="B336" s="812"/>
      <c r="C336" s="812"/>
      <c r="D336" s="812"/>
      <c r="E336" s="812"/>
      <c r="F336" s="812"/>
      <c r="G336" s="812"/>
      <c r="H336" s="812"/>
      <c r="I336" s="812"/>
      <c r="J336" s="812"/>
      <c r="K336" s="812"/>
      <c r="L336" s="812"/>
    </row>
    <row r="337" spans="2:12" ht="15.75" customHeight="1">
      <c r="B337" s="812"/>
      <c r="C337" s="812"/>
      <c r="D337" s="812"/>
      <c r="E337" s="812"/>
      <c r="F337" s="812"/>
      <c r="G337" s="812"/>
      <c r="H337" s="812"/>
      <c r="I337" s="812"/>
      <c r="J337" s="812"/>
      <c r="K337" s="812"/>
      <c r="L337" s="812"/>
    </row>
    <row r="338" spans="2:12" ht="15.75" customHeight="1">
      <c r="B338" s="812"/>
      <c r="C338" s="812"/>
      <c r="D338" s="812"/>
      <c r="E338" s="812"/>
      <c r="F338" s="812"/>
      <c r="G338" s="812"/>
      <c r="H338" s="812"/>
      <c r="I338" s="812"/>
      <c r="J338" s="812"/>
      <c r="K338" s="812"/>
      <c r="L338" s="812"/>
    </row>
    <row r="339" spans="2:12" ht="15.75" customHeight="1">
      <c r="B339" s="812"/>
      <c r="C339" s="812"/>
      <c r="D339" s="812"/>
      <c r="E339" s="812"/>
      <c r="F339" s="812"/>
      <c r="G339" s="812"/>
      <c r="H339" s="812"/>
      <c r="I339" s="812"/>
      <c r="J339" s="812"/>
      <c r="K339" s="812"/>
      <c r="L339" s="812"/>
    </row>
    <row r="340" spans="2:12" ht="15.75" customHeight="1">
      <c r="B340" s="812"/>
      <c r="C340" s="812"/>
      <c r="D340" s="812"/>
      <c r="E340" s="812"/>
      <c r="F340" s="812"/>
      <c r="G340" s="812"/>
      <c r="H340" s="812"/>
      <c r="I340" s="812"/>
      <c r="J340" s="812"/>
      <c r="K340" s="812"/>
      <c r="L340" s="812"/>
    </row>
    <row r="341" spans="2:12" ht="15.75" customHeight="1">
      <c r="B341" s="812"/>
      <c r="C341" s="812"/>
      <c r="D341" s="812"/>
      <c r="E341" s="812"/>
      <c r="F341" s="812"/>
      <c r="G341" s="812"/>
      <c r="H341" s="812"/>
      <c r="I341" s="812"/>
      <c r="J341" s="812"/>
      <c r="K341" s="812"/>
      <c r="L341" s="812"/>
    </row>
    <row r="342" spans="2:12" ht="15.75" customHeight="1">
      <c r="B342" s="812"/>
      <c r="C342" s="812"/>
      <c r="D342" s="812"/>
      <c r="E342" s="812"/>
      <c r="F342" s="812"/>
      <c r="G342" s="812"/>
      <c r="H342" s="812"/>
      <c r="I342" s="812"/>
      <c r="J342" s="812"/>
      <c r="K342" s="812"/>
      <c r="L342" s="812"/>
    </row>
    <row r="343" spans="2:12" ht="15.75" customHeight="1">
      <c r="B343" s="812"/>
      <c r="C343" s="812"/>
      <c r="D343" s="812"/>
      <c r="E343" s="812"/>
      <c r="F343" s="812"/>
      <c r="G343" s="812"/>
      <c r="H343" s="812"/>
      <c r="I343" s="812"/>
      <c r="J343" s="812"/>
      <c r="K343" s="812"/>
      <c r="L343" s="812"/>
    </row>
    <row r="344" spans="2:12" ht="15.75" customHeight="1">
      <c r="B344" s="812"/>
      <c r="C344" s="812"/>
      <c r="D344" s="812"/>
      <c r="E344" s="812"/>
      <c r="F344" s="812"/>
      <c r="G344" s="812"/>
      <c r="H344" s="812"/>
      <c r="I344" s="812"/>
      <c r="J344" s="812"/>
      <c r="K344" s="812"/>
      <c r="L344" s="812"/>
    </row>
    <row r="345" spans="2:12" ht="15.75" customHeight="1">
      <c r="B345" s="812"/>
      <c r="C345" s="812"/>
      <c r="D345" s="812"/>
      <c r="E345" s="812"/>
      <c r="F345" s="812"/>
      <c r="G345" s="812"/>
      <c r="H345" s="812"/>
      <c r="I345" s="812"/>
      <c r="J345" s="812"/>
      <c r="K345" s="812"/>
      <c r="L345" s="812"/>
    </row>
    <row r="346" spans="2:12" ht="15.75" customHeight="1">
      <c r="B346" s="812"/>
      <c r="C346" s="812"/>
      <c r="D346" s="812"/>
      <c r="E346" s="812"/>
      <c r="F346" s="812"/>
      <c r="G346" s="812"/>
      <c r="H346" s="812"/>
      <c r="I346" s="812"/>
      <c r="J346" s="812"/>
      <c r="K346" s="812"/>
      <c r="L346" s="812"/>
    </row>
    <row r="347" spans="2:12" ht="15.75" customHeight="1">
      <c r="B347" s="812"/>
      <c r="C347" s="812"/>
      <c r="D347" s="812"/>
      <c r="E347" s="812"/>
      <c r="F347" s="812"/>
      <c r="G347" s="812"/>
      <c r="H347" s="812"/>
      <c r="I347" s="812"/>
      <c r="J347" s="812"/>
      <c r="K347" s="812"/>
      <c r="L347" s="812"/>
    </row>
    <row r="348" spans="2:12" ht="15.75" customHeight="1">
      <c r="B348" s="812"/>
      <c r="C348" s="812"/>
      <c r="D348" s="812"/>
      <c r="E348" s="812"/>
      <c r="F348" s="812"/>
      <c r="G348" s="812"/>
      <c r="H348" s="812"/>
      <c r="I348" s="812"/>
      <c r="J348" s="812"/>
      <c r="K348" s="812"/>
      <c r="L348" s="812"/>
    </row>
    <row r="349" spans="2:12" ht="15.75" customHeight="1">
      <c r="B349" s="812"/>
      <c r="C349" s="812"/>
      <c r="D349" s="812"/>
      <c r="E349" s="812"/>
      <c r="F349" s="812"/>
      <c r="G349" s="812"/>
      <c r="H349" s="812"/>
      <c r="I349" s="812"/>
      <c r="J349" s="812"/>
      <c r="K349" s="812"/>
      <c r="L349" s="812"/>
    </row>
    <row r="350" spans="2:12" ht="15.75" customHeight="1">
      <c r="B350" s="812"/>
      <c r="C350" s="812"/>
      <c r="D350" s="812"/>
      <c r="E350" s="812"/>
      <c r="F350" s="812"/>
      <c r="G350" s="812"/>
      <c r="H350" s="812"/>
      <c r="I350" s="812"/>
      <c r="J350" s="812"/>
      <c r="K350" s="812"/>
      <c r="L350" s="812"/>
    </row>
    <row r="351" spans="2:12" ht="15.75" customHeight="1">
      <c r="B351" s="812"/>
      <c r="C351" s="812"/>
      <c r="D351" s="812"/>
      <c r="E351" s="812"/>
      <c r="F351" s="812"/>
      <c r="G351" s="812"/>
      <c r="H351" s="812"/>
      <c r="I351" s="812"/>
      <c r="J351" s="812"/>
      <c r="K351" s="812"/>
      <c r="L351" s="812"/>
    </row>
    <row r="352" spans="2:12" ht="15.75" customHeight="1">
      <c r="B352" s="812"/>
      <c r="C352" s="812"/>
      <c r="D352" s="812"/>
      <c r="E352" s="812"/>
      <c r="F352" s="812"/>
      <c r="G352" s="812"/>
      <c r="H352" s="812"/>
      <c r="I352" s="812"/>
      <c r="J352" s="812"/>
      <c r="K352" s="812"/>
      <c r="L352" s="812"/>
    </row>
    <row r="353" spans="2:12" ht="15.75" customHeight="1">
      <c r="B353" s="812"/>
      <c r="C353" s="812"/>
      <c r="D353" s="812"/>
      <c r="E353" s="812"/>
      <c r="F353" s="812"/>
      <c r="G353" s="812"/>
      <c r="H353" s="812"/>
      <c r="I353" s="812"/>
      <c r="J353" s="812"/>
      <c r="K353" s="812"/>
      <c r="L353" s="812"/>
    </row>
    <row r="354" spans="2:12" ht="15.75" customHeight="1">
      <c r="B354" s="812"/>
      <c r="C354" s="812"/>
      <c r="D354" s="812"/>
      <c r="E354" s="812"/>
      <c r="F354" s="812"/>
      <c r="G354" s="812"/>
      <c r="H354" s="812"/>
      <c r="I354" s="812"/>
      <c r="J354" s="812"/>
      <c r="K354" s="812"/>
      <c r="L354" s="812"/>
    </row>
    <row r="355" spans="2:12" ht="15.75" customHeight="1">
      <c r="B355" s="812"/>
      <c r="C355" s="812"/>
      <c r="D355" s="812"/>
      <c r="E355" s="812"/>
      <c r="F355" s="812"/>
      <c r="G355" s="812"/>
      <c r="H355" s="812"/>
      <c r="I355" s="812"/>
      <c r="J355" s="812"/>
      <c r="K355" s="812"/>
      <c r="L355" s="812"/>
    </row>
    <row r="356" spans="2:12" ht="15.75" customHeight="1">
      <c r="B356" s="812"/>
      <c r="C356" s="812"/>
      <c r="D356" s="812"/>
      <c r="E356" s="812"/>
      <c r="F356" s="812"/>
      <c r="G356" s="812"/>
      <c r="H356" s="812"/>
      <c r="I356" s="812"/>
      <c r="J356" s="812"/>
      <c r="K356" s="812"/>
      <c r="L356" s="812"/>
    </row>
    <row r="357" spans="2:12" ht="15.75" customHeight="1">
      <c r="B357" s="812"/>
      <c r="C357" s="812"/>
      <c r="D357" s="812"/>
      <c r="E357" s="812"/>
      <c r="F357" s="812"/>
      <c r="G357" s="812"/>
      <c r="H357" s="812"/>
      <c r="I357" s="812"/>
      <c r="J357" s="812"/>
      <c r="K357" s="812"/>
      <c r="L357" s="812"/>
    </row>
    <row r="358" spans="2:12" ht="15.75" customHeight="1">
      <c r="B358" s="812"/>
      <c r="C358" s="812"/>
      <c r="D358" s="812"/>
      <c r="E358" s="812"/>
      <c r="F358" s="812"/>
      <c r="G358" s="812"/>
      <c r="H358" s="812"/>
      <c r="I358" s="812"/>
      <c r="J358" s="812"/>
      <c r="K358" s="812"/>
      <c r="L358" s="812"/>
    </row>
    <row r="359" spans="2:12" ht="15.75" customHeight="1">
      <c r="B359" s="812"/>
      <c r="C359" s="812"/>
      <c r="D359" s="812"/>
      <c r="E359" s="812"/>
      <c r="F359" s="812"/>
      <c r="G359" s="812"/>
      <c r="H359" s="812"/>
      <c r="I359" s="812"/>
      <c r="J359" s="812"/>
      <c r="K359" s="812"/>
      <c r="L359" s="812"/>
    </row>
    <row r="360" spans="2:12" ht="15.75" customHeight="1">
      <c r="B360" s="812"/>
      <c r="C360" s="812"/>
      <c r="D360" s="812"/>
      <c r="E360" s="812"/>
      <c r="F360" s="812"/>
      <c r="G360" s="812"/>
      <c r="H360" s="812"/>
      <c r="I360" s="812"/>
      <c r="J360" s="812"/>
      <c r="K360" s="812"/>
      <c r="L360" s="812"/>
    </row>
    <row r="361" spans="2:12" ht="15.75" customHeight="1">
      <c r="B361" s="812"/>
      <c r="C361" s="812"/>
      <c r="D361" s="812"/>
      <c r="E361" s="812"/>
      <c r="F361" s="812"/>
      <c r="G361" s="812"/>
      <c r="H361" s="812"/>
      <c r="I361" s="812"/>
      <c r="J361" s="812"/>
      <c r="K361" s="812"/>
      <c r="L361" s="812"/>
    </row>
    <row r="362" spans="2:12" ht="15.75" customHeight="1">
      <c r="B362" s="812"/>
      <c r="C362" s="812"/>
      <c r="D362" s="812"/>
      <c r="E362" s="812"/>
      <c r="F362" s="812"/>
      <c r="G362" s="812"/>
      <c r="H362" s="812"/>
      <c r="I362" s="812"/>
      <c r="J362" s="812"/>
      <c r="K362" s="812"/>
      <c r="L362" s="812"/>
    </row>
    <row r="363" spans="2:12" ht="15.75" customHeight="1">
      <c r="B363" s="812"/>
      <c r="C363" s="812"/>
      <c r="D363" s="812"/>
      <c r="E363" s="812"/>
      <c r="F363" s="812"/>
      <c r="G363" s="812"/>
      <c r="H363" s="812"/>
      <c r="I363" s="812"/>
      <c r="J363" s="812"/>
      <c r="K363" s="812"/>
      <c r="L363" s="812"/>
    </row>
    <row r="364" spans="2:12" ht="15.75" customHeight="1">
      <c r="B364" s="812"/>
      <c r="C364" s="812"/>
      <c r="D364" s="812"/>
      <c r="E364" s="812"/>
      <c r="F364" s="812"/>
      <c r="G364" s="812"/>
      <c r="H364" s="812"/>
      <c r="I364" s="812"/>
      <c r="J364" s="812"/>
      <c r="K364" s="812"/>
      <c r="L364" s="812"/>
    </row>
    <row r="365" spans="2:12" ht="15.75" customHeight="1">
      <c r="B365" s="812"/>
      <c r="C365" s="812"/>
      <c r="D365" s="812"/>
      <c r="E365" s="812"/>
      <c r="F365" s="812"/>
      <c r="G365" s="812"/>
      <c r="H365" s="812"/>
      <c r="I365" s="812"/>
      <c r="J365" s="812"/>
      <c r="K365" s="812"/>
      <c r="L365" s="812"/>
    </row>
    <row r="366" spans="2:12" ht="15.75" customHeight="1">
      <c r="B366" s="812"/>
      <c r="C366" s="812"/>
      <c r="D366" s="812"/>
      <c r="E366" s="812"/>
      <c r="F366" s="812"/>
      <c r="G366" s="812"/>
      <c r="H366" s="812"/>
      <c r="I366" s="812"/>
      <c r="J366" s="812"/>
      <c r="K366" s="812"/>
      <c r="L366" s="812"/>
    </row>
    <row r="367" spans="2:12" ht="15.75" customHeight="1">
      <c r="B367" s="812"/>
      <c r="C367" s="812"/>
      <c r="D367" s="812"/>
      <c r="E367" s="812"/>
      <c r="F367" s="812"/>
      <c r="G367" s="812"/>
      <c r="H367" s="812"/>
      <c r="I367" s="812"/>
      <c r="J367" s="812"/>
      <c r="K367" s="812"/>
      <c r="L367" s="812"/>
    </row>
    <row r="368" spans="2:12" ht="15.75" customHeight="1">
      <c r="B368" s="812"/>
      <c r="C368" s="812"/>
      <c r="D368" s="812"/>
      <c r="E368" s="812"/>
      <c r="F368" s="812"/>
      <c r="G368" s="812"/>
      <c r="H368" s="812"/>
      <c r="I368" s="812"/>
      <c r="J368" s="812"/>
      <c r="K368" s="812"/>
      <c r="L368" s="812"/>
    </row>
    <row r="369" spans="2:12" ht="15.75" customHeight="1">
      <c r="B369" s="812"/>
      <c r="C369" s="812"/>
      <c r="D369" s="812"/>
      <c r="E369" s="812"/>
      <c r="F369" s="812"/>
      <c r="G369" s="812"/>
      <c r="H369" s="812"/>
      <c r="I369" s="812"/>
      <c r="J369" s="812"/>
      <c r="K369" s="812"/>
      <c r="L369" s="812"/>
    </row>
    <row r="370" spans="2:12" ht="15.75" customHeight="1">
      <c r="B370" s="812"/>
      <c r="C370" s="812"/>
      <c r="D370" s="812"/>
      <c r="E370" s="812"/>
      <c r="F370" s="812"/>
      <c r="G370" s="812"/>
      <c r="H370" s="812"/>
      <c r="I370" s="812"/>
      <c r="J370" s="812"/>
      <c r="K370" s="812"/>
      <c r="L370" s="812"/>
    </row>
    <row r="371" spans="2:12" ht="15.75" customHeight="1">
      <c r="B371" s="812"/>
      <c r="C371" s="812"/>
      <c r="D371" s="812"/>
      <c r="E371" s="812"/>
      <c r="F371" s="812"/>
      <c r="G371" s="812"/>
      <c r="H371" s="812"/>
      <c r="I371" s="812"/>
      <c r="J371" s="812"/>
      <c r="K371" s="812"/>
      <c r="L371" s="812"/>
    </row>
    <row r="372" spans="2:12" ht="15.75" customHeight="1">
      <c r="B372" s="812"/>
      <c r="C372" s="812"/>
      <c r="D372" s="812"/>
      <c r="E372" s="812"/>
      <c r="F372" s="812"/>
      <c r="G372" s="812"/>
      <c r="H372" s="812"/>
      <c r="I372" s="812"/>
      <c r="J372" s="812"/>
      <c r="K372" s="812"/>
      <c r="L372" s="812"/>
    </row>
    <row r="373" spans="2:12" ht="15.75" customHeight="1">
      <c r="B373" s="812"/>
      <c r="C373" s="812"/>
      <c r="D373" s="812"/>
      <c r="E373" s="812"/>
      <c r="F373" s="812"/>
      <c r="G373" s="812"/>
      <c r="H373" s="812"/>
      <c r="I373" s="812"/>
      <c r="J373" s="812"/>
      <c r="K373" s="812"/>
      <c r="L373" s="812"/>
    </row>
    <row r="374" spans="2:12" ht="15.75" customHeight="1">
      <c r="B374" s="812"/>
      <c r="C374" s="812"/>
      <c r="D374" s="812"/>
      <c r="E374" s="812"/>
      <c r="F374" s="812"/>
      <c r="G374" s="812"/>
      <c r="H374" s="812"/>
      <c r="I374" s="812"/>
      <c r="J374" s="812"/>
      <c r="K374" s="812"/>
      <c r="L374" s="812"/>
    </row>
    <row r="375" spans="2:12" ht="15.75" customHeight="1">
      <c r="B375" s="812"/>
      <c r="C375" s="812"/>
      <c r="D375" s="812"/>
      <c r="E375" s="812"/>
      <c r="F375" s="812"/>
      <c r="G375" s="812"/>
      <c r="H375" s="812"/>
      <c r="I375" s="812"/>
      <c r="J375" s="812"/>
      <c r="K375" s="812"/>
      <c r="L375" s="812"/>
    </row>
    <row r="376" spans="2:12" ht="15.75" customHeight="1">
      <c r="B376" s="812"/>
      <c r="C376" s="812"/>
      <c r="D376" s="812"/>
      <c r="E376" s="812"/>
      <c r="F376" s="812"/>
      <c r="G376" s="812"/>
      <c r="H376" s="812"/>
      <c r="I376" s="812"/>
      <c r="J376" s="812"/>
      <c r="K376" s="812"/>
      <c r="L376" s="812"/>
    </row>
    <row r="377" spans="2:12" ht="15.75" customHeight="1">
      <c r="B377" s="812"/>
      <c r="C377" s="812"/>
      <c r="D377" s="812"/>
      <c r="E377" s="812"/>
      <c r="F377" s="812"/>
      <c r="G377" s="812"/>
      <c r="H377" s="812"/>
      <c r="I377" s="812"/>
      <c r="J377" s="812"/>
      <c r="K377" s="812"/>
      <c r="L377" s="812"/>
    </row>
    <row r="378" spans="2:12" ht="15.75" customHeight="1">
      <c r="B378" s="812"/>
      <c r="C378" s="812"/>
      <c r="D378" s="812"/>
      <c r="E378" s="812"/>
      <c r="F378" s="812"/>
      <c r="G378" s="812"/>
      <c r="H378" s="812"/>
      <c r="I378" s="812"/>
      <c r="J378" s="812"/>
      <c r="K378" s="812"/>
      <c r="L378" s="812"/>
    </row>
    <row r="379" spans="2:12" ht="15.75" customHeight="1">
      <c r="B379" s="812"/>
      <c r="C379" s="812"/>
      <c r="D379" s="812"/>
      <c r="E379" s="812"/>
      <c r="F379" s="812"/>
      <c r="G379" s="812"/>
      <c r="H379" s="812"/>
      <c r="I379" s="812"/>
      <c r="J379" s="812"/>
      <c r="K379" s="812"/>
      <c r="L379" s="812"/>
    </row>
    <row r="380" spans="2:12" ht="15.75" customHeight="1">
      <c r="B380" s="812"/>
      <c r="C380" s="812"/>
      <c r="D380" s="812"/>
      <c r="E380" s="812"/>
      <c r="F380" s="812"/>
      <c r="G380" s="812"/>
      <c r="H380" s="812"/>
      <c r="I380" s="812"/>
      <c r="J380" s="812"/>
      <c r="K380" s="812"/>
      <c r="L380" s="812"/>
    </row>
    <row r="381" spans="2:12" ht="15.75" customHeight="1">
      <c r="B381" s="812"/>
      <c r="C381" s="812"/>
      <c r="D381" s="812"/>
      <c r="E381" s="812"/>
      <c r="F381" s="812"/>
      <c r="G381" s="812"/>
      <c r="H381" s="812"/>
      <c r="I381" s="812"/>
      <c r="J381" s="812"/>
      <c r="K381" s="812"/>
      <c r="L381" s="812"/>
    </row>
    <row r="382" spans="2:12" ht="15.75" customHeight="1">
      <c r="B382" s="812"/>
      <c r="C382" s="812"/>
      <c r="D382" s="812"/>
      <c r="E382" s="812"/>
      <c r="F382" s="812"/>
      <c r="G382" s="812"/>
      <c r="H382" s="812"/>
      <c r="I382" s="812"/>
      <c r="J382" s="812"/>
      <c r="K382" s="812"/>
      <c r="L382" s="812"/>
    </row>
    <row r="383" spans="2:12" ht="15.75" customHeight="1">
      <c r="B383" s="812"/>
      <c r="C383" s="812"/>
      <c r="D383" s="812"/>
      <c r="E383" s="812"/>
      <c r="F383" s="812"/>
      <c r="G383" s="812"/>
      <c r="H383" s="812"/>
      <c r="I383" s="812"/>
      <c r="J383" s="812"/>
      <c r="K383" s="812"/>
      <c r="L383" s="812"/>
    </row>
    <row r="384" spans="2:12" ht="15.75" customHeight="1">
      <c r="B384" s="812"/>
      <c r="C384" s="812"/>
      <c r="D384" s="812"/>
      <c r="E384" s="812"/>
      <c r="F384" s="812"/>
      <c r="G384" s="812"/>
      <c r="H384" s="812"/>
      <c r="I384" s="812"/>
      <c r="J384" s="812"/>
      <c r="K384" s="812"/>
      <c r="L384" s="812"/>
    </row>
    <row r="385" spans="2:12" ht="15.75" customHeight="1">
      <c r="B385" s="812"/>
      <c r="C385" s="812"/>
      <c r="D385" s="812"/>
      <c r="E385" s="812"/>
      <c r="F385" s="812"/>
      <c r="G385" s="812"/>
      <c r="H385" s="812"/>
      <c r="I385" s="812"/>
      <c r="J385" s="812"/>
      <c r="K385" s="812"/>
      <c r="L385" s="812"/>
    </row>
    <row r="386" spans="2:12" ht="15.75" customHeight="1">
      <c r="B386" s="812"/>
      <c r="C386" s="812"/>
      <c r="D386" s="812"/>
      <c r="E386" s="812"/>
      <c r="F386" s="812"/>
      <c r="G386" s="812"/>
      <c r="H386" s="812"/>
      <c r="I386" s="812"/>
      <c r="J386" s="812"/>
      <c r="K386" s="812"/>
      <c r="L386" s="812"/>
    </row>
    <row r="387" spans="2:12" ht="15.75" customHeight="1">
      <c r="B387" s="812"/>
      <c r="C387" s="812"/>
      <c r="D387" s="812"/>
      <c r="E387" s="812"/>
      <c r="F387" s="812"/>
      <c r="G387" s="812"/>
      <c r="H387" s="812"/>
      <c r="I387" s="812"/>
      <c r="J387" s="812"/>
      <c r="K387" s="812"/>
      <c r="L387" s="812"/>
    </row>
    <row r="388" spans="2:12" ht="15.75" customHeight="1">
      <c r="B388" s="812"/>
      <c r="C388" s="812"/>
      <c r="D388" s="812"/>
      <c r="E388" s="812"/>
      <c r="F388" s="812"/>
      <c r="G388" s="812"/>
      <c r="H388" s="812"/>
      <c r="I388" s="812"/>
      <c r="J388" s="812"/>
      <c r="K388" s="812"/>
      <c r="L388" s="812"/>
    </row>
    <row r="389" spans="2:12" ht="15.75" customHeight="1">
      <c r="B389" s="812"/>
      <c r="C389" s="812"/>
      <c r="D389" s="812"/>
      <c r="E389" s="812"/>
      <c r="F389" s="812"/>
      <c r="G389" s="812"/>
      <c r="H389" s="812"/>
      <c r="I389" s="812"/>
      <c r="J389" s="812"/>
      <c r="K389" s="812"/>
      <c r="L389" s="812"/>
    </row>
    <row r="390" spans="2:12" ht="15.75" customHeight="1">
      <c r="B390" s="812"/>
      <c r="C390" s="812"/>
      <c r="D390" s="812"/>
      <c r="E390" s="812"/>
      <c r="F390" s="812"/>
      <c r="G390" s="812"/>
      <c r="H390" s="812"/>
      <c r="I390" s="812"/>
      <c r="J390" s="812"/>
      <c r="K390" s="812"/>
      <c r="L390" s="812"/>
    </row>
    <row r="391" spans="2:12" ht="15.75" customHeight="1">
      <c r="B391" s="812"/>
      <c r="C391" s="812"/>
      <c r="D391" s="812"/>
      <c r="E391" s="812"/>
      <c r="F391" s="812"/>
      <c r="G391" s="812"/>
      <c r="H391" s="812"/>
      <c r="I391" s="812"/>
      <c r="J391" s="812"/>
      <c r="K391" s="812"/>
      <c r="L391" s="812"/>
    </row>
    <row r="392" spans="2:12" ht="15.75" customHeight="1">
      <c r="B392" s="812"/>
      <c r="C392" s="812"/>
      <c r="D392" s="812"/>
      <c r="E392" s="812"/>
      <c r="F392" s="812"/>
      <c r="G392" s="812"/>
      <c r="H392" s="812"/>
      <c r="I392" s="812"/>
      <c r="J392" s="812"/>
      <c r="K392" s="812"/>
      <c r="L392" s="812"/>
    </row>
    <row r="393" spans="2:12" ht="15.75" customHeight="1">
      <c r="B393" s="812"/>
      <c r="C393" s="812"/>
      <c r="D393" s="812"/>
      <c r="E393" s="812"/>
      <c r="F393" s="812"/>
      <c r="G393" s="812"/>
      <c r="H393" s="812"/>
      <c r="I393" s="812"/>
      <c r="J393" s="812"/>
      <c r="K393" s="812"/>
      <c r="L393" s="812"/>
    </row>
    <row r="394" spans="2:12" ht="15.75" customHeight="1">
      <c r="B394" s="812"/>
      <c r="C394" s="812"/>
      <c r="D394" s="812"/>
      <c r="E394" s="812"/>
      <c r="F394" s="812"/>
      <c r="G394" s="812"/>
      <c r="H394" s="812"/>
      <c r="I394" s="812"/>
      <c r="J394" s="812"/>
      <c r="K394" s="812"/>
      <c r="L394" s="812"/>
    </row>
    <row r="395" spans="2:12" ht="15.75" customHeight="1">
      <c r="B395" s="812"/>
      <c r="C395" s="812"/>
      <c r="D395" s="812"/>
      <c r="E395" s="812"/>
      <c r="F395" s="812"/>
      <c r="G395" s="812"/>
      <c r="H395" s="812"/>
      <c r="I395" s="812"/>
      <c r="J395" s="812"/>
      <c r="K395" s="812"/>
      <c r="L395" s="812"/>
    </row>
    <row r="396" spans="2:12" ht="15.75" customHeight="1">
      <c r="B396" s="812"/>
      <c r="C396" s="812"/>
      <c r="D396" s="812"/>
      <c r="E396" s="812"/>
      <c r="F396" s="812"/>
      <c r="G396" s="812"/>
      <c r="H396" s="812"/>
      <c r="I396" s="812"/>
      <c r="J396" s="812"/>
      <c r="K396" s="812"/>
      <c r="L396" s="812"/>
    </row>
    <row r="397" spans="2:12" ht="15.75" customHeight="1">
      <c r="B397" s="812"/>
      <c r="C397" s="812"/>
      <c r="D397" s="812"/>
      <c r="E397" s="812"/>
      <c r="F397" s="812"/>
      <c r="G397" s="812"/>
      <c r="H397" s="812"/>
      <c r="I397" s="812"/>
      <c r="J397" s="812"/>
      <c r="K397" s="812"/>
      <c r="L397" s="812"/>
    </row>
    <row r="398" spans="2:12" ht="15.75" customHeight="1">
      <c r="B398" s="812"/>
      <c r="C398" s="812"/>
      <c r="D398" s="812"/>
      <c r="E398" s="812"/>
      <c r="F398" s="812"/>
      <c r="G398" s="812"/>
      <c r="H398" s="812"/>
      <c r="I398" s="812"/>
      <c r="J398" s="812"/>
      <c r="K398" s="812"/>
      <c r="L398" s="812"/>
    </row>
    <row r="399" spans="2:12" ht="15.75" customHeight="1">
      <c r="B399" s="812"/>
      <c r="C399" s="812"/>
      <c r="D399" s="812"/>
      <c r="E399" s="812"/>
      <c r="F399" s="812"/>
      <c r="G399" s="812"/>
      <c r="H399" s="812"/>
      <c r="I399" s="812"/>
      <c r="J399" s="812"/>
      <c r="K399" s="812"/>
      <c r="L399" s="812"/>
    </row>
    <row r="400" spans="2:12" ht="15.75" customHeight="1">
      <c r="B400" s="812"/>
      <c r="C400" s="812"/>
      <c r="D400" s="812"/>
      <c r="E400" s="812"/>
      <c r="F400" s="812"/>
      <c r="G400" s="812"/>
      <c r="H400" s="812"/>
      <c r="I400" s="812"/>
      <c r="J400" s="812"/>
      <c r="K400" s="812"/>
      <c r="L400" s="812"/>
    </row>
    <row r="401" spans="2:12" ht="15.75" customHeight="1">
      <c r="B401" s="812"/>
      <c r="C401" s="812"/>
      <c r="D401" s="812"/>
      <c r="E401" s="812"/>
      <c r="F401" s="812"/>
      <c r="G401" s="812"/>
      <c r="H401" s="812"/>
      <c r="I401" s="812"/>
      <c r="J401" s="812"/>
      <c r="K401" s="812"/>
      <c r="L401" s="812"/>
    </row>
    <row r="402" spans="2:12" ht="15.75" customHeight="1">
      <c r="B402" s="812"/>
      <c r="C402" s="812"/>
      <c r="D402" s="812"/>
      <c r="E402" s="812"/>
      <c r="F402" s="812"/>
      <c r="G402" s="812"/>
      <c r="H402" s="812"/>
      <c r="I402" s="812"/>
      <c r="J402" s="812"/>
      <c r="K402" s="812"/>
      <c r="L402" s="812"/>
    </row>
    <row r="403" spans="2:12" ht="15.75" customHeight="1">
      <c r="B403" s="812"/>
      <c r="C403" s="812"/>
      <c r="D403" s="812"/>
      <c r="E403" s="812"/>
      <c r="F403" s="812"/>
      <c r="G403" s="812"/>
      <c r="H403" s="812"/>
      <c r="I403" s="812"/>
      <c r="J403" s="812"/>
      <c r="K403" s="812"/>
      <c r="L403" s="812"/>
    </row>
    <row r="404" spans="2:12" ht="15.75" customHeight="1">
      <c r="B404" s="812"/>
      <c r="C404" s="812"/>
      <c r="D404" s="812"/>
      <c r="E404" s="812"/>
      <c r="F404" s="812"/>
      <c r="G404" s="812"/>
      <c r="H404" s="812"/>
      <c r="I404" s="812"/>
      <c r="J404" s="812"/>
      <c r="K404" s="812"/>
      <c r="L404" s="812"/>
    </row>
    <row r="405" spans="2:12" ht="15.75" customHeight="1">
      <c r="B405" s="812"/>
      <c r="C405" s="812"/>
      <c r="D405" s="812"/>
      <c r="E405" s="812"/>
      <c r="F405" s="812"/>
      <c r="G405" s="812"/>
      <c r="H405" s="812"/>
      <c r="I405" s="812"/>
      <c r="J405" s="812"/>
      <c r="K405" s="812"/>
      <c r="L405" s="812"/>
    </row>
    <row r="406" spans="2:12" ht="15.75" customHeight="1">
      <c r="B406" s="812"/>
      <c r="C406" s="812"/>
      <c r="D406" s="812"/>
      <c r="E406" s="812"/>
      <c r="F406" s="812"/>
      <c r="G406" s="812"/>
      <c r="H406" s="812"/>
      <c r="I406" s="812"/>
      <c r="J406" s="812"/>
      <c r="K406" s="812"/>
      <c r="L406" s="812"/>
    </row>
    <row r="407" spans="2:12" ht="15.75" customHeight="1">
      <c r="B407" s="812"/>
      <c r="C407" s="812"/>
      <c r="D407" s="812"/>
      <c r="E407" s="812"/>
      <c r="F407" s="812"/>
      <c r="G407" s="812"/>
      <c r="H407" s="812"/>
      <c r="I407" s="812"/>
      <c r="J407" s="812"/>
      <c r="K407" s="812"/>
      <c r="L407" s="812"/>
    </row>
    <row r="408" spans="2:12" ht="15.75" customHeight="1">
      <c r="B408" s="812"/>
      <c r="C408" s="812"/>
      <c r="D408" s="812"/>
      <c r="E408" s="812"/>
      <c r="F408" s="812"/>
      <c r="G408" s="812"/>
      <c r="H408" s="812"/>
      <c r="I408" s="812"/>
      <c r="J408" s="812"/>
      <c r="K408" s="812"/>
      <c r="L408" s="812"/>
    </row>
    <row r="409" spans="2:12" ht="15.75" customHeight="1">
      <c r="B409" s="812"/>
      <c r="C409" s="812"/>
      <c r="D409" s="812"/>
      <c r="E409" s="812"/>
      <c r="F409" s="812"/>
      <c r="G409" s="812"/>
      <c r="H409" s="812"/>
      <c r="I409" s="812"/>
      <c r="J409" s="812"/>
      <c r="K409" s="812"/>
      <c r="L409" s="812"/>
    </row>
    <row r="410" spans="2:12" ht="15.75" customHeight="1">
      <c r="B410" s="812"/>
      <c r="C410" s="812"/>
      <c r="D410" s="812"/>
      <c r="E410" s="812"/>
      <c r="F410" s="812"/>
      <c r="G410" s="812"/>
      <c r="H410" s="812"/>
      <c r="I410" s="812"/>
      <c r="J410" s="812"/>
      <c r="K410" s="812"/>
      <c r="L410" s="812"/>
    </row>
    <row r="411" spans="2:12" ht="15.75" customHeight="1">
      <c r="B411" s="812"/>
      <c r="C411" s="812"/>
      <c r="D411" s="812"/>
      <c r="E411" s="812"/>
      <c r="F411" s="812"/>
      <c r="G411" s="812"/>
      <c r="H411" s="812"/>
      <c r="I411" s="812"/>
      <c r="J411" s="812"/>
      <c r="K411" s="812"/>
      <c r="L411" s="812"/>
    </row>
    <row r="412" spans="2:12" ht="15.75" customHeight="1">
      <c r="B412" s="812"/>
      <c r="C412" s="812"/>
      <c r="D412" s="812"/>
      <c r="E412" s="812"/>
      <c r="F412" s="812"/>
      <c r="G412" s="812"/>
      <c r="H412" s="812"/>
      <c r="I412" s="812"/>
      <c r="J412" s="812"/>
      <c r="K412" s="812"/>
      <c r="L412" s="812"/>
    </row>
    <row r="413" spans="2:12" ht="15.75" customHeight="1">
      <c r="B413" s="812"/>
      <c r="C413" s="812"/>
      <c r="D413" s="812"/>
      <c r="E413" s="812"/>
      <c r="F413" s="812"/>
      <c r="G413" s="812"/>
      <c r="H413" s="812"/>
      <c r="I413" s="812"/>
      <c r="J413" s="812"/>
      <c r="K413" s="812"/>
      <c r="L413" s="812"/>
    </row>
    <row r="414" spans="2:12" ht="15.75" customHeight="1">
      <c r="B414" s="812"/>
      <c r="C414" s="812"/>
      <c r="D414" s="812"/>
      <c r="E414" s="812"/>
      <c r="F414" s="812"/>
      <c r="G414" s="812"/>
      <c r="H414" s="812"/>
      <c r="I414" s="812"/>
      <c r="J414" s="812"/>
      <c r="K414" s="812"/>
      <c r="L414" s="812"/>
    </row>
    <row r="415" spans="2:12" ht="15.75" customHeight="1">
      <c r="B415" s="812"/>
      <c r="C415" s="812"/>
      <c r="D415" s="812"/>
      <c r="E415" s="812"/>
      <c r="F415" s="812"/>
      <c r="G415" s="812"/>
      <c r="H415" s="812"/>
      <c r="I415" s="812"/>
      <c r="J415" s="812"/>
      <c r="K415" s="812"/>
      <c r="L415" s="812"/>
    </row>
    <row r="416" spans="2:12" ht="15.75" customHeight="1">
      <c r="B416" s="812"/>
      <c r="C416" s="812"/>
      <c r="D416" s="812"/>
      <c r="E416" s="812"/>
      <c r="F416" s="812"/>
      <c r="G416" s="812"/>
      <c r="H416" s="812"/>
      <c r="I416" s="812"/>
      <c r="J416" s="812"/>
      <c r="K416" s="812"/>
      <c r="L416" s="812"/>
    </row>
    <row r="417" spans="2:12" ht="15.75" customHeight="1">
      <c r="B417" s="812"/>
      <c r="C417" s="812"/>
      <c r="D417" s="812"/>
      <c r="E417" s="812"/>
      <c r="F417" s="812"/>
      <c r="G417" s="812"/>
      <c r="H417" s="812"/>
      <c r="I417" s="812"/>
      <c r="J417" s="812"/>
      <c r="K417" s="812"/>
      <c r="L417" s="812"/>
    </row>
    <row r="418" spans="2:12" ht="15.75" customHeight="1">
      <c r="B418" s="812"/>
      <c r="C418" s="812"/>
      <c r="D418" s="812"/>
      <c r="E418" s="812"/>
      <c r="F418" s="812"/>
      <c r="G418" s="812"/>
      <c r="H418" s="812"/>
      <c r="I418" s="812"/>
      <c r="J418" s="812"/>
      <c r="K418" s="812"/>
      <c r="L418" s="812"/>
    </row>
    <row r="419" spans="2:12" ht="15.75" customHeight="1">
      <c r="B419" s="812"/>
      <c r="C419" s="812"/>
      <c r="D419" s="812"/>
      <c r="E419" s="812"/>
      <c r="F419" s="812"/>
      <c r="G419" s="812"/>
      <c r="H419" s="812"/>
      <c r="I419" s="812"/>
      <c r="J419" s="812"/>
      <c r="K419" s="812"/>
      <c r="L419" s="812"/>
    </row>
    <row r="420" spans="2:12" ht="15.75" customHeight="1">
      <c r="B420" s="812"/>
      <c r="C420" s="812"/>
      <c r="D420" s="812"/>
      <c r="E420" s="812"/>
      <c r="F420" s="812"/>
      <c r="G420" s="812"/>
      <c r="H420" s="812"/>
      <c r="I420" s="812"/>
      <c r="J420" s="812"/>
      <c r="K420" s="812"/>
      <c r="L420" s="812"/>
    </row>
    <row r="421" spans="2:12" ht="15.75" customHeight="1">
      <c r="B421" s="812"/>
      <c r="C421" s="812"/>
      <c r="D421" s="812"/>
      <c r="E421" s="812"/>
      <c r="F421" s="812"/>
      <c r="G421" s="812"/>
      <c r="H421" s="812"/>
      <c r="I421" s="812"/>
      <c r="J421" s="812"/>
      <c r="K421" s="812"/>
      <c r="L421" s="812"/>
    </row>
    <row r="422" spans="2:12" ht="15.75" customHeight="1">
      <c r="B422" s="812"/>
      <c r="C422" s="812"/>
      <c r="D422" s="812"/>
      <c r="E422" s="812"/>
      <c r="F422" s="812"/>
      <c r="G422" s="812"/>
      <c r="H422" s="812"/>
      <c r="I422" s="812"/>
      <c r="J422" s="812"/>
      <c r="K422" s="812"/>
      <c r="L422" s="812"/>
    </row>
    <row r="423" spans="2:12" ht="15.75" customHeight="1">
      <c r="B423" s="812"/>
      <c r="C423" s="812"/>
      <c r="D423" s="812"/>
      <c r="E423" s="812"/>
      <c r="F423" s="812"/>
      <c r="G423" s="812"/>
      <c r="H423" s="812"/>
      <c r="I423" s="812"/>
      <c r="J423" s="812"/>
      <c r="K423" s="812"/>
      <c r="L423" s="812"/>
    </row>
    <row r="424" spans="2:12" ht="15.75" customHeight="1">
      <c r="B424" s="812"/>
      <c r="C424" s="812"/>
      <c r="D424" s="812"/>
      <c r="E424" s="812"/>
      <c r="F424" s="812"/>
      <c r="G424" s="812"/>
      <c r="H424" s="812"/>
      <c r="I424" s="812"/>
      <c r="J424" s="812"/>
      <c r="K424" s="812"/>
      <c r="L424" s="812"/>
    </row>
    <row r="425" spans="2:12" ht="15.75" customHeight="1">
      <c r="B425" s="812"/>
      <c r="C425" s="812"/>
      <c r="D425" s="812"/>
      <c r="E425" s="812"/>
      <c r="F425" s="812"/>
      <c r="G425" s="812"/>
      <c r="H425" s="812"/>
      <c r="I425" s="812"/>
      <c r="J425" s="812"/>
      <c r="K425" s="812"/>
      <c r="L425" s="812"/>
    </row>
    <row r="426" spans="2:12" ht="15.75" customHeight="1">
      <c r="B426" s="812"/>
      <c r="C426" s="812"/>
      <c r="D426" s="812"/>
      <c r="E426" s="812"/>
      <c r="F426" s="812"/>
      <c r="G426" s="812"/>
      <c r="H426" s="812"/>
      <c r="I426" s="812"/>
      <c r="J426" s="812"/>
      <c r="K426" s="812"/>
      <c r="L426" s="812"/>
    </row>
    <row r="427" spans="2:12" ht="15.75" customHeight="1">
      <c r="B427" s="812"/>
      <c r="C427" s="812"/>
      <c r="D427" s="812"/>
      <c r="E427" s="812"/>
      <c r="F427" s="812"/>
      <c r="G427" s="812"/>
      <c r="H427" s="812"/>
      <c r="I427" s="812"/>
      <c r="J427" s="812"/>
      <c r="K427" s="812"/>
      <c r="L427" s="812"/>
    </row>
    <row r="428" spans="2:12" ht="15.75" customHeight="1">
      <c r="B428" s="812"/>
      <c r="C428" s="812"/>
      <c r="D428" s="812"/>
      <c r="E428" s="812"/>
      <c r="F428" s="812"/>
      <c r="G428" s="812"/>
      <c r="H428" s="812"/>
      <c r="I428" s="812"/>
      <c r="J428" s="812"/>
      <c r="K428" s="812"/>
      <c r="L428" s="812"/>
    </row>
    <row r="429" spans="2:12" ht="15.75" customHeight="1">
      <c r="B429" s="812"/>
      <c r="C429" s="812"/>
      <c r="D429" s="812"/>
      <c r="E429" s="812"/>
      <c r="F429" s="812"/>
      <c r="G429" s="812"/>
      <c r="H429" s="812"/>
      <c r="I429" s="812"/>
      <c r="J429" s="812"/>
      <c r="K429" s="812"/>
      <c r="L429" s="812"/>
    </row>
    <row r="430" spans="2:12" ht="15.75" customHeight="1">
      <c r="B430" s="812"/>
      <c r="C430" s="812"/>
      <c r="D430" s="812"/>
      <c r="E430" s="812"/>
      <c r="F430" s="812"/>
      <c r="G430" s="812"/>
      <c r="H430" s="812"/>
      <c r="I430" s="812"/>
      <c r="J430" s="812"/>
      <c r="K430" s="812"/>
      <c r="L430" s="812"/>
    </row>
    <row r="431" spans="2:12" ht="15.75" customHeight="1">
      <c r="B431" s="812"/>
      <c r="C431" s="812"/>
      <c r="D431" s="812"/>
      <c r="E431" s="812"/>
      <c r="F431" s="812"/>
      <c r="G431" s="812"/>
      <c r="H431" s="812"/>
      <c r="I431" s="812"/>
      <c r="J431" s="812"/>
      <c r="K431" s="812"/>
      <c r="L431" s="812"/>
    </row>
    <row r="432" spans="2:12" ht="15.75" customHeight="1">
      <c r="B432" s="812"/>
      <c r="C432" s="812"/>
      <c r="D432" s="812"/>
      <c r="E432" s="812"/>
      <c r="F432" s="812"/>
      <c r="G432" s="812"/>
      <c r="H432" s="812"/>
      <c r="I432" s="812"/>
      <c r="J432" s="812"/>
      <c r="K432" s="812"/>
      <c r="L432" s="812"/>
    </row>
    <row r="433" spans="2:12" ht="15.75" customHeight="1">
      <c r="B433" s="812"/>
      <c r="C433" s="812"/>
      <c r="D433" s="812"/>
      <c r="E433" s="812"/>
      <c r="F433" s="812"/>
      <c r="G433" s="812"/>
      <c r="H433" s="812"/>
      <c r="I433" s="812"/>
      <c r="J433" s="812"/>
      <c r="K433" s="812"/>
      <c r="L433" s="812"/>
    </row>
    <row r="434" spans="2:12" ht="15.75" customHeight="1">
      <c r="B434" s="812"/>
      <c r="C434" s="812"/>
      <c r="D434" s="812"/>
      <c r="E434" s="812"/>
      <c r="F434" s="812"/>
      <c r="G434" s="812"/>
      <c r="H434" s="812"/>
      <c r="I434" s="812"/>
      <c r="J434" s="812"/>
      <c r="K434" s="812"/>
      <c r="L434" s="812"/>
    </row>
    <row r="435" spans="2:12" ht="15.75" customHeight="1">
      <c r="B435" s="812"/>
      <c r="C435" s="812"/>
      <c r="D435" s="812"/>
      <c r="E435" s="812"/>
      <c r="F435" s="812"/>
      <c r="G435" s="812"/>
      <c r="H435" s="812"/>
      <c r="I435" s="812"/>
      <c r="J435" s="812"/>
      <c r="K435" s="812"/>
      <c r="L435" s="812"/>
    </row>
    <row r="436" spans="2:12" ht="15.75" customHeight="1">
      <c r="B436" s="812"/>
      <c r="C436" s="812"/>
      <c r="D436" s="812"/>
      <c r="E436" s="812"/>
      <c r="F436" s="812"/>
      <c r="G436" s="812"/>
      <c r="H436" s="812"/>
      <c r="I436" s="812"/>
      <c r="J436" s="812"/>
      <c r="K436" s="812"/>
      <c r="L436" s="812"/>
    </row>
    <row r="437" spans="2:12" ht="15.75" customHeight="1">
      <c r="B437" s="812"/>
      <c r="C437" s="812"/>
      <c r="D437" s="812"/>
      <c r="E437" s="812"/>
      <c r="F437" s="812"/>
      <c r="G437" s="812"/>
      <c r="H437" s="812"/>
      <c r="I437" s="812"/>
      <c r="J437" s="812"/>
      <c r="K437" s="812"/>
      <c r="L437" s="812"/>
    </row>
    <row r="438" spans="2:12" ht="15.75" customHeight="1">
      <c r="B438" s="812"/>
      <c r="C438" s="812"/>
      <c r="D438" s="812"/>
      <c r="E438" s="812"/>
      <c r="F438" s="812"/>
      <c r="G438" s="812"/>
      <c r="H438" s="812"/>
      <c r="I438" s="812"/>
      <c r="J438" s="812"/>
      <c r="K438" s="812"/>
      <c r="L438" s="812"/>
    </row>
    <row r="439" spans="2:12" ht="15.75" customHeight="1">
      <c r="B439" s="812"/>
      <c r="C439" s="812"/>
      <c r="D439" s="812"/>
      <c r="E439" s="812"/>
      <c r="F439" s="812"/>
      <c r="G439" s="812"/>
      <c r="H439" s="812"/>
      <c r="I439" s="812"/>
      <c r="J439" s="812"/>
      <c r="K439" s="812"/>
      <c r="L439" s="812"/>
    </row>
    <row r="440" spans="2:12" ht="15.75" customHeight="1">
      <c r="B440" s="812"/>
      <c r="C440" s="812"/>
      <c r="D440" s="812"/>
      <c r="E440" s="812"/>
      <c r="F440" s="812"/>
      <c r="G440" s="812"/>
      <c r="H440" s="812"/>
      <c r="I440" s="812"/>
      <c r="J440" s="812"/>
      <c r="K440" s="812"/>
      <c r="L440" s="812"/>
    </row>
    <row r="441" spans="2:12" ht="15.75" customHeight="1">
      <c r="B441" s="812"/>
      <c r="C441" s="812"/>
      <c r="D441" s="812"/>
      <c r="E441" s="812"/>
      <c r="F441" s="812"/>
      <c r="G441" s="812"/>
      <c r="H441" s="812"/>
      <c r="I441" s="812"/>
      <c r="J441" s="812"/>
      <c r="K441" s="812"/>
      <c r="L441" s="812"/>
    </row>
    <row r="442" spans="2:12" ht="15.75" customHeight="1">
      <c r="B442" s="812"/>
      <c r="C442" s="812"/>
      <c r="D442" s="812"/>
      <c r="E442" s="812"/>
      <c r="F442" s="812"/>
      <c r="G442" s="812"/>
      <c r="H442" s="812"/>
      <c r="I442" s="812"/>
      <c r="J442" s="812"/>
      <c r="K442" s="812"/>
      <c r="L442" s="812"/>
    </row>
    <row r="443" spans="2:12" ht="15.75" customHeight="1">
      <c r="B443" s="812"/>
      <c r="C443" s="812"/>
      <c r="D443" s="812"/>
      <c r="E443" s="812"/>
      <c r="F443" s="812"/>
      <c r="G443" s="812"/>
      <c r="H443" s="812"/>
      <c r="I443" s="812"/>
      <c r="J443" s="812"/>
      <c r="K443" s="812"/>
      <c r="L443" s="812"/>
    </row>
    <row r="444" spans="2:12" ht="15.75" customHeight="1">
      <c r="B444" s="812"/>
      <c r="C444" s="812"/>
      <c r="D444" s="812"/>
      <c r="E444" s="812"/>
      <c r="F444" s="812"/>
      <c r="G444" s="812"/>
      <c r="H444" s="812"/>
      <c r="I444" s="812"/>
      <c r="J444" s="812"/>
      <c r="K444" s="812"/>
      <c r="L444" s="812"/>
    </row>
    <row r="445" spans="2:12" ht="15.75" customHeight="1">
      <c r="B445" s="812"/>
      <c r="C445" s="812"/>
      <c r="D445" s="812"/>
      <c r="E445" s="812"/>
      <c r="F445" s="812"/>
      <c r="G445" s="812"/>
      <c r="H445" s="812"/>
      <c r="I445" s="812"/>
      <c r="J445" s="812"/>
      <c r="K445" s="812"/>
      <c r="L445" s="812"/>
    </row>
    <row r="446" spans="2:12" ht="15.75" customHeight="1">
      <c r="B446" s="812"/>
      <c r="C446" s="812"/>
      <c r="D446" s="812"/>
      <c r="E446" s="812"/>
      <c r="F446" s="812"/>
      <c r="G446" s="812"/>
      <c r="H446" s="812"/>
      <c r="I446" s="812"/>
      <c r="J446" s="812"/>
      <c r="K446" s="812"/>
      <c r="L446" s="812"/>
    </row>
    <row r="447" spans="2:12" ht="15.75" customHeight="1">
      <c r="B447" s="812"/>
      <c r="C447" s="812"/>
      <c r="D447" s="812"/>
      <c r="E447" s="812"/>
      <c r="F447" s="812"/>
      <c r="G447" s="812"/>
      <c r="H447" s="812"/>
      <c r="I447" s="812"/>
      <c r="J447" s="812"/>
      <c r="K447" s="812"/>
      <c r="L447" s="812"/>
    </row>
    <row r="448" spans="2:12" ht="15.75" customHeight="1">
      <c r="B448" s="812"/>
      <c r="C448" s="812"/>
      <c r="D448" s="812"/>
      <c r="E448" s="812"/>
      <c r="F448" s="812"/>
      <c r="G448" s="812"/>
      <c r="H448" s="812"/>
      <c r="I448" s="812"/>
      <c r="J448" s="812"/>
      <c r="K448" s="812"/>
      <c r="L448" s="812"/>
    </row>
    <row r="449" spans="2:12" ht="15.75" customHeight="1">
      <c r="B449" s="812"/>
      <c r="C449" s="812"/>
      <c r="D449" s="812"/>
      <c r="E449" s="812"/>
      <c r="F449" s="812"/>
      <c r="G449" s="812"/>
      <c r="H449" s="812"/>
      <c r="I449" s="812"/>
      <c r="J449" s="812"/>
      <c r="K449" s="812"/>
      <c r="L449" s="812"/>
    </row>
    <row r="450" spans="2:12" ht="15.75" customHeight="1">
      <c r="B450" s="812"/>
      <c r="C450" s="812"/>
      <c r="D450" s="812"/>
      <c r="E450" s="812"/>
      <c r="F450" s="812"/>
      <c r="G450" s="812"/>
      <c r="H450" s="812"/>
      <c r="I450" s="812"/>
      <c r="J450" s="812"/>
      <c r="K450" s="812"/>
      <c r="L450" s="812"/>
    </row>
    <row r="451" spans="2:12" ht="15.75" customHeight="1">
      <c r="B451" s="812"/>
      <c r="C451" s="812"/>
      <c r="D451" s="812"/>
      <c r="E451" s="812"/>
      <c r="F451" s="812"/>
      <c r="G451" s="812"/>
      <c r="H451" s="812"/>
      <c r="I451" s="812"/>
      <c r="J451" s="812"/>
      <c r="K451" s="812"/>
      <c r="L451" s="812"/>
    </row>
    <row r="452" spans="2:12" ht="15.75" customHeight="1">
      <c r="B452" s="812"/>
      <c r="C452" s="812"/>
      <c r="D452" s="812"/>
      <c r="E452" s="812"/>
      <c r="F452" s="812"/>
      <c r="G452" s="812"/>
      <c r="H452" s="812"/>
      <c r="I452" s="812"/>
      <c r="J452" s="812"/>
      <c r="K452" s="812"/>
      <c r="L452" s="812"/>
    </row>
    <row r="453" spans="2:12" ht="15.75" customHeight="1">
      <c r="B453" s="812"/>
      <c r="C453" s="812"/>
      <c r="D453" s="812"/>
      <c r="E453" s="812"/>
      <c r="F453" s="812"/>
      <c r="G453" s="812"/>
      <c r="H453" s="812"/>
      <c r="I453" s="812"/>
      <c r="J453" s="812"/>
      <c r="K453" s="812"/>
      <c r="L453" s="812"/>
    </row>
    <row r="454" spans="2:12" ht="15.75" customHeight="1">
      <c r="B454" s="812"/>
      <c r="C454" s="812"/>
      <c r="D454" s="812"/>
      <c r="E454" s="812"/>
      <c r="F454" s="812"/>
      <c r="G454" s="812"/>
      <c r="H454" s="812"/>
      <c r="I454" s="812"/>
      <c r="J454" s="812"/>
      <c r="K454" s="812"/>
      <c r="L454" s="812"/>
    </row>
    <row r="455" spans="2:12" ht="15.75" customHeight="1">
      <c r="B455" s="812"/>
      <c r="C455" s="812"/>
      <c r="D455" s="812"/>
      <c r="E455" s="812"/>
      <c r="F455" s="812"/>
      <c r="G455" s="812"/>
      <c r="H455" s="812"/>
      <c r="I455" s="812"/>
      <c r="J455" s="812"/>
      <c r="K455" s="812"/>
      <c r="L455" s="812"/>
    </row>
    <row r="456" spans="2:12" ht="15.75" customHeight="1">
      <c r="B456" s="812"/>
      <c r="C456" s="812"/>
      <c r="D456" s="812"/>
      <c r="E456" s="812"/>
      <c r="F456" s="812"/>
      <c r="G456" s="812"/>
      <c r="H456" s="812"/>
      <c r="I456" s="812"/>
      <c r="J456" s="812"/>
      <c r="K456" s="812"/>
      <c r="L456" s="812"/>
    </row>
    <row r="457" spans="2:12" ht="15.75" customHeight="1">
      <c r="B457" s="812"/>
      <c r="C457" s="812"/>
      <c r="D457" s="812"/>
      <c r="E457" s="812"/>
      <c r="F457" s="812"/>
      <c r="G457" s="812"/>
      <c r="H457" s="812"/>
      <c r="I457" s="812"/>
      <c r="J457" s="812"/>
      <c r="K457" s="812"/>
      <c r="L457" s="812"/>
    </row>
    <row r="458" spans="2:12" ht="15.75" customHeight="1">
      <c r="B458" s="812"/>
      <c r="C458" s="812"/>
      <c r="D458" s="812"/>
      <c r="E458" s="812"/>
      <c r="F458" s="812"/>
      <c r="G458" s="812"/>
      <c r="H458" s="812"/>
      <c r="I458" s="812"/>
      <c r="J458" s="812"/>
      <c r="K458" s="812"/>
      <c r="L458" s="812"/>
    </row>
    <row r="459" spans="2:12" ht="15.75" customHeight="1">
      <c r="B459" s="812"/>
      <c r="C459" s="812"/>
      <c r="D459" s="812"/>
      <c r="E459" s="812"/>
      <c r="F459" s="812"/>
      <c r="G459" s="812"/>
      <c r="H459" s="812"/>
      <c r="I459" s="812"/>
      <c r="J459" s="812"/>
      <c r="K459" s="812"/>
      <c r="L459" s="812"/>
    </row>
    <row r="460" spans="2:12" ht="15.75" customHeight="1">
      <c r="B460" s="812"/>
      <c r="C460" s="812"/>
      <c r="D460" s="812"/>
      <c r="E460" s="812"/>
      <c r="F460" s="812"/>
      <c r="G460" s="812"/>
      <c r="H460" s="812"/>
      <c r="I460" s="812"/>
      <c r="J460" s="812"/>
      <c r="K460" s="812"/>
      <c r="L460" s="812"/>
    </row>
    <row r="461" spans="2:12" ht="15.75" customHeight="1">
      <c r="B461" s="812"/>
      <c r="C461" s="812"/>
      <c r="D461" s="812"/>
      <c r="E461" s="812"/>
      <c r="F461" s="812"/>
      <c r="G461" s="812"/>
      <c r="H461" s="812"/>
      <c r="I461" s="812"/>
      <c r="J461" s="812"/>
      <c r="K461" s="812"/>
      <c r="L461" s="812"/>
    </row>
    <row r="462" spans="2:12" ht="15.75" customHeight="1">
      <c r="B462" s="812"/>
      <c r="C462" s="812"/>
      <c r="D462" s="812"/>
      <c r="E462" s="812"/>
      <c r="F462" s="812"/>
      <c r="G462" s="812"/>
      <c r="H462" s="812"/>
      <c r="I462" s="812"/>
      <c r="J462" s="812"/>
      <c r="K462" s="812"/>
      <c r="L462" s="812"/>
    </row>
    <row r="463" spans="2:12" ht="15.75" customHeight="1">
      <c r="B463" s="812"/>
      <c r="C463" s="812"/>
      <c r="D463" s="812"/>
      <c r="E463" s="812"/>
      <c r="F463" s="812"/>
      <c r="G463" s="812"/>
      <c r="H463" s="812"/>
      <c r="I463" s="812"/>
      <c r="J463" s="812"/>
      <c r="K463" s="812"/>
      <c r="L463" s="812"/>
    </row>
    <row r="464" spans="2:12" ht="15.75" customHeight="1">
      <c r="B464" s="812"/>
      <c r="C464" s="812"/>
      <c r="D464" s="812"/>
      <c r="E464" s="812"/>
      <c r="F464" s="812"/>
      <c r="G464" s="812"/>
      <c r="H464" s="812"/>
      <c r="I464" s="812"/>
      <c r="J464" s="812"/>
      <c r="K464" s="812"/>
      <c r="L464" s="812"/>
    </row>
    <row r="465" spans="2:12" ht="15.75" customHeight="1">
      <c r="B465" s="812"/>
      <c r="C465" s="812"/>
      <c r="D465" s="812"/>
      <c r="E465" s="812"/>
      <c r="F465" s="812"/>
      <c r="G465" s="812"/>
      <c r="H465" s="812"/>
      <c r="I465" s="812"/>
      <c r="J465" s="812"/>
      <c r="K465" s="812"/>
      <c r="L465" s="812"/>
    </row>
    <row r="466" spans="2:12" ht="15.75" customHeight="1">
      <c r="B466" s="812"/>
      <c r="C466" s="812"/>
      <c r="D466" s="812"/>
      <c r="E466" s="812"/>
      <c r="F466" s="812"/>
      <c r="G466" s="812"/>
      <c r="H466" s="812"/>
      <c r="I466" s="812"/>
      <c r="J466" s="812"/>
      <c r="K466" s="812"/>
      <c r="L466" s="812"/>
    </row>
    <row r="467" spans="2:12" ht="15.75" customHeight="1">
      <c r="B467" s="812"/>
      <c r="C467" s="812"/>
      <c r="D467" s="812"/>
      <c r="E467" s="812"/>
      <c r="F467" s="812"/>
      <c r="G467" s="812"/>
      <c r="H467" s="812"/>
      <c r="I467" s="812"/>
      <c r="J467" s="812"/>
      <c r="K467" s="812"/>
      <c r="L467" s="812"/>
    </row>
    <row r="468" spans="2:12" ht="15.75" customHeight="1">
      <c r="B468" s="812"/>
      <c r="C468" s="812"/>
      <c r="D468" s="812"/>
      <c r="E468" s="812"/>
      <c r="F468" s="812"/>
      <c r="G468" s="812"/>
      <c r="H468" s="812"/>
      <c r="I468" s="812"/>
      <c r="J468" s="812"/>
      <c r="K468" s="812"/>
      <c r="L468" s="812"/>
    </row>
    <row r="469" spans="2:12" ht="15.75" customHeight="1">
      <c r="B469" s="812"/>
      <c r="C469" s="812"/>
      <c r="D469" s="812"/>
      <c r="E469" s="812"/>
      <c r="F469" s="812"/>
      <c r="G469" s="812"/>
      <c r="H469" s="812"/>
      <c r="I469" s="812"/>
      <c r="J469" s="812"/>
      <c r="K469" s="812"/>
      <c r="L469" s="812"/>
    </row>
    <row r="470" spans="2:12" ht="15.75" customHeight="1">
      <c r="B470" s="812"/>
      <c r="C470" s="812"/>
      <c r="D470" s="812"/>
      <c r="E470" s="812"/>
      <c r="F470" s="812"/>
      <c r="G470" s="812"/>
      <c r="H470" s="812"/>
      <c r="I470" s="812"/>
      <c r="J470" s="812"/>
      <c r="K470" s="812"/>
      <c r="L470" s="812"/>
    </row>
    <row r="471" spans="2:12" ht="15.75" customHeight="1">
      <c r="B471" s="812"/>
      <c r="C471" s="812"/>
      <c r="D471" s="812"/>
      <c r="E471" s="812"/>
      <c r="F471" s="812"/>
      <c r="G471" s="812"/>
      <c r="H471" s="812"/>
      <c r="I471" s="812"/>
      <c r="J471" s="812"/>
      <c r="K471" s="812"/>
      <c r="L471" s="812"/>
    </row>
    <row r="472" spans="2:12" ht="15.75" customHeight="1">
      <c r="B472" s="812"/>
      <c r="C472" s="812"/>
      <c r="D472" s="812"/>
      <c r="E472" s="812"/>
      <c r="F472" s="812"/>
      <c r="G472" s="812"/>
      <c r="H472" s="812"/>
      <c r="I472" s="812"/>
      <c r="J472" s="812"/>
      <c r="K472" s="812"/>
      <c r="L472" s="812"/>
    </row>
    <row r="473" spans="2:12" ht="15.75" customHeight="1">
      <c r="B473" s="812"/>
      <c r="C473" s="812"/>
      <c r="D473" s="812"/>
      <c r="E473" s="812"/>
      <c r="F473" s="812"/>
      <c r="G473" s="812"/>
      <c r="H473" s="812"/>
      <c r="I473" s="812"/>
      <c r="J473" s="812"/>
      <c r="K473" s="812"/>
      <c r="L473" s="812"/>
    </row>
    <row r="474" spans="2:12" ht="15.75" customHeight="1">
      <c r="B474" s="812"/>
      <c r="C474" s="812"/>
      <c r="D474" s="812"/>
      <c r="E474" s="812"/>
      <c r="F474" s="812"/>
      <c r="G474" s="812"/>
      <c r="H474" s="812"/>
      <c r="I474" s="812"/>
      <c r="J474" s="812"/>
      <c r="K474" s="812"/>
      <c r="L474" s="812"/>
    </row>
    <row r="475" spans="2:12" ht="15.75" customHeight="1">
      <c r="B475" s="812"/>
      <c r="C475" s="812"/>
      <c r="D475" s="812"/>
      <c r="E475" s="812"/>
      <c r="F475" s="812"/>
      <c r="G475" s="812"/>
      <c r="H475" s="812"/>
      <c r="I475" s="812"/>
      <c r="J475" s="812"/>
      <c r="K475" s="812"/>
      <c r="L475" s="812"/>
    </row>
    <row r="476" spans="2:12" ht="15.75" customHeight="1">
      <c r="B476" s="812"/>
      <c r="C476" s="812"/>
      <c r="D476" s="812"/>
      <c r="E476" s="812"/>
      <c r="F476" s="812"/>
      <c r="G476" s="812"/>
      <c r="H476" s="812"/>
      <c r="I476" s="812"/>
      <c r="J476" s="812"/>
      <c r="K476" s="812"/>
      <c r="L476" s="812"/>
    </row>
    <row r="477" spans="2:12" ht="15.75" customHeight="1">
      <c r="B477" s="812"/>
      <c r="C477" s="812"/>
      <c r="D477" s="812"/>
      <c r="E477" s="812"/>
      <c r="F477" s="812"/>
      <c r="G477" s="812"/>
      <c r="H477" s="812"/>
      <c r="I477" s="812"/>
      <c r="J477" s="812"/>
      <c r="K477" s="812"/>
      <c r="L477" s="812"/>
    </row>
    <row r="478" spans="2:12" ht="15.75" customHeight="1">
      <c r="B478" s="812"/>
      <c r="C478" s="812"/>
      <c r="D478" s="812"/>
      <c r="E478" s="812"/>
      <c r="F478" s="812"/>
      <c r="G478" s="812"/>
      <c r="H478" s="812"/>
      <c r="I478" s="812"/>
      <c r="J478" s="812"/>
      <c r="K478" s="812"/>
      <c r="L478" s="812"/>
    </row>
    <row r="479" spans="2:12" ht="15.75" customHeight="1">
      <c r="B479" s="812"/>
      <c r="C479" s="812"/>
      <c r="D479" s="812"/>
      <c r="E479" s="812"/>
      <c r="F479" s="812"/>
      <c r="G479" s="812"/>
      <c r="H479" s="812"/>
      <c r="I479" s="812"/>
      <c r="J479" s="812"/>
      <c r="K479" s="812"/>
      <c r="L479" s="812"/>
    </row>
    <row r="480" spans="2:12" ht="15.75" customHeight="1">
      <c r="B480" s="812"/>
      <c r="C480" s="812"/>
      <c r="D480" s="812"/>
      <c r="E480" s="812"/>
      <c r="F480" s="812"/>
      <c r="G480" s="812"/>
      <c r="H480" s="812"/>
      <c r="I480" s="812"/>
      <c r="J480" s="812"/>
      <c r="K480" s="812"/>
      <c r="L480" s="812"/>
    </row>
    <row r="481" spans="2:12" ht="15.75" customHeight="1">
      <c r="B481" s="812"/>
      <c r="C481" s="812"/>
      <c r="D481" s="812"/>
      <c r="E481" s="812"/>
      <c r="F481" s="812"/>
      <c r="G481" s="812"/>
      <c r="H481" s="812"/>
      <c r="I481" s="812"/>
      <c r="J481" s="812"/>
      <c r="K481" s="812"/>
      <c r="L481" s="812"/>
    </row>
    <row r="482" spans="2:12" ht="15.75" customHeight="1">
      <c r="B482" s="812"/>
      <c r="C482" s="812"/>
      <c r="D482" s="812"/>
      <c r="E482" s="812"/>
      <c r="F482" s="812"/>
      <c r="G482" s="812"/>
      <c r="H482" s="812"/>
      <c r="I482" s="812"/>
      <c r="J482" s="812"/>
      <c r="K482" s="812"/>
      <c r="L482" s="812"/>
    </row>
    <row r="483" spans="2:12" ht="15.75" customHeight="1">
      <c r="B483" s="812"/>
      <c r="C483" s="812"/>
      <c r="D483" s="812"/>
      <c r="E483" s="812"/>
      <c r="F483" s="812"/>
      <c r="G483" s="812"/>
      <c r="H483" s="812"/>
      <c r="I483" s="812"/>
      <c r="J483" s="812"/>
      <c r="K483" s="812"/>
      <c r="L483" s="812"/>
    </row>
    <row r="484" spans="2:12" ht="15.75" customHeight="1">
      <c r="B484" s="812"/>
      <c r="C484" s="812"/>
      <c r="D484" s="812"/>
      <c r="E484" s="812"/>
      <c r="F484" s="812"/>
      <c r="G484" s="812"/>
      <c r="H484" s="812"/>
      <c r="I484" s="812"/>
      <c r="J484" s="812"/>
      <c r="K484" s="812"/>
      <c r="L484" s="812"/>
    </row>
    <row r="485" spans="2:12" ht="15.75" customHeight="1">
      <c r="B485" s="812"/>
      <c r="C485" s="812"/>
      <c r="D485" s="812"/>
      <c r="E485" s="812"/>
      <c r="F485" s="812"/>
      <c r="G485" s="812"/>
      <c r="H485" s="812"/>
      <c r="I485" s="812"/>
      <c r="J485" s="812"/>
      <c r="K485" s="812"/>
      <c r="L485" s="812"/>
    </row>
    <row r="486" spans="2:12" ht="15.75" customHeight="1">
      <c r="B486" s="812"/>
      <c r="C486" s="812"/>
      <c r="D486" s="812"/>
      <c r="E486" s="812"/>
      <c r="F486" s="812"/>
      <c r="G486" s="812"/>
      <c r="H486" s="812"/>
      <c r="I486" s="812"/>
      <c r="J486" s="812"/>
      <c r="K486" s="812"/>
      <c r="L486" s="812"/>
    </row>
    <row r="487" spans="2:12" ht="15.75" customHeight="1">
      <c r="B487" s="812"/>
      <c r="C487" s="812"/>
      <c r="D487" s="812"/>
      <c r="E487" s="812"/>
      <c r="F487" s="812"/>
      <c r="G487" s="812"/>
      <c r="H487" s="812"/>
      <c r="I487" s="812"/>
      <c r="J487" s="812"/>
      <c r="K487" s="812"/>
      <c r="L487" s="812"/>
    </row>
    <row r="488" spans="2:12" ht="15.75" customHeight="1">
      <c r="B488" s="812"/>
      <c r="C488" s="812"/>
      <c r="D488" s="812"/>
      <c r="E488" s="812"/>
      <c r="F488" s="812"/>
      <c r="G488" s="812"/>
      <c r="H488" s="812"/>
      <c r="I488" s="812"/>
      <c r="J488" s="812"/>
      <c r="K488" s="812"/>
      <c r="L488" s="812"/>
    </row>
    <row r="489" spans="2:12" ht="15.75" customHeight="1">
      <c r="B489" s="812"/>
      <c r="C489" s="812"/>
      <c r="D489" s="812"/>
      <c r="E489" s="812"/>
      <c r="F489" s="812"/>
      <c r="G489" s="812"/>
      <c r="H489" s="812"/>
      <c r="I489" s="812"/>
      <c r="J489" s="812"/>
      <c r="K489" s="812"/>
      <c r="L489" s="812"/>
    </row>
    <row r="490" spans="2:12" ht="15.75" customHeight="1">
      <c r="B490" s="812"/>
      <c r="C490" s="812"/>
      <c r="D490" s="812"/>
      <c r="E490" s="812"/>
      <c r="F490" s="812"/>
      <c r="G490" s="812"/>
      <c r="H490" s="812"/>
      <c r="I490" s="812"/>
      <c r="J490" s="812"/>
      <c r="K490" s="812"/>
      <c r="L490" s="812"/>
    </row>
    <row r="491" spans="2:12" ht="15.75" customHeight="1">
      <c r="B491" s="812"/>
      <c r="C491" s="812"/>
      <c r="D491" s="812"/>
      <c r="E491" s="812"/>
      <c r="F491" s="812"/>
      <c r="G491" s="812"/>
      <c r="H491" s="812"/>
      <c r="I491" s="812"/>
      <c r="J491" s="812"/>
      <c r="K491" s="812"/>
      <c r="L491" s="812"/>
    </row>
    <row r="492" spans="2:12" ht="15.75" customHeight="1">
      <c r="B492" s="812"/>
      <c r="C492" s="812"/>
      <c r="D492" s="812"/>
      <c r="E492" s="812"/>
      <c r="F492" s="812"/>
      <c r="G492" s="812"/>
      <c r="H492" s="812"/>
      <c r="I492" s="812"/>
      <c r="J492" s="812"/>
      <c r="K492" s="812"/>
      <c r="L492" s="812"/>
    </row>
    <row r="493" spans="2:12" ht="15.75" customHeight="1">
      <c r="B493" s="812"/>
      <c r="C493" s="812"/>
      <c r="D493" s="812"/>
      <c r="E493" s="812"/>
      <c r="F493" s="812"/>
      <c r="G493" s="812"/>
      <c r="H493" s="812"/>
      <c r="I493" s="812"/>
      <c r="J493" s="812"/>
      <c r="K493" s="812"/>
      <c r="L493" s="812"/>
    </row>
    <row r="494" spans="2:12" ht="15.75" customHeight="1">
      <c r="B494" s="812"/>
      <c r="C494" s="812"/>
      <c r="D494" s="812"/>
      <c r="E494" s="812"/>
      <c r="F494" s="812"/>
      <c r="G494" s="812"/>
      <c r="H494" s="812"/>
      <c r="I494" s="812"/>
      <c r="J494" s="812"/>
      <c r="K494" s="812"/>
      <c r="L494" s="812"/>
    </row>
    <row r="495" spans="2:12" ht="15.75" customHeight="1">
      <c r="B495" s="812"/>
      <c r="C495" s="812"/>
      <c r="D495" s="812"/>
      <c r="E495" s="812"/>
      <c r="F495" s="812"/>
      <c r="G495" s="812"/>
      <c r="H495" s="812"/>
      <c r="I495" s="812"/>
      <c r="J495" s="812"/>
      <c r="K495" s="812"/>
      <c r="L495" s="812"/>
    </row>
    <row r="496" spans="2:12" ht="15.75" customHeight="1">
      <c r="B496" s="812"/>
      <c r="C496" s="812"/>
      <c r="D496" s="812"/>
      <c r="E496" s="812"/>
      <c r="F496" s="812"/>
      <c r="G496" s="812"/>
      <c r="H496" s="812"/>
      <c r="I496" s="812"/>
      <c r="J496" s="812"/>
      <c r="K496" s="812"/>
      <c r="L496" s="812"/>
    </row>
    <row r="497" spans="2:12" ht="15.75" customHeight="1">
      <c r="B497" s="812"/>
      <c r="C497" s="812"/>
      <c r="D497" s="812"/>
      <c r="E497" s="812"/>
      <c r="F497" s="812"/>
      <c r="G497" s="812"/>
      <c r="H497" s="812"/>
      <c r="I497" s="812"/>
      <c r="J497" s="812"/>
      <c r="K497" s="812"/>
      <c r="L497" s="812"/>
    </row>
    <row r="498" spans="2:12" ht="15.75" customHeight="1">
      <c r="B498" s="812"/>
      <c r="C498" s="812"/>
      <c r="D498" s="812"/>
      <c r="E498" s="812"/>
      <c r="F498" s="812"/>
      <c r="G498" s="812"/>
      <c r="H498" s="812"/>
      <c r="I498" s="812"/>
      <c r="J498" s="812"/>
      <c r="K498" s="812"/>
      <c r="L498" s="812"/>
    </row>
    <row r="499" spans="2:12" ht="15.75" customHeight="1">
      <c r="B499" s="812"/>
      <c r="C499" s="812"/>
      <c r="D499" s="812"/>
      <c r="E499" s="812"/>
      <c r="F499" s="812"/>
      <c r="G499" s="812"/>
      <c r="H499" s="812"/>
      <c r="I499" s="812"/>
      <c r="J499" s="812"/>
      <c r="K499" s="812"/>
      <c r="L499" s="812"/>
    </row>
    <row r="500" spans="2:12" ht="15.75" customHeight="1">
      <c r="B500" s="812"/>
      <c r="C500" s="812"/>
      <c r="D500" s="812"/>
      <c r="E500" s="812"/>
      <c r="F500" s="812"/>
      <c r="G500" s="812"/>
      <c r="H500" s="812"/>
      <c r="I500" s="812"/>
      <c r="J500" s="812"/>
      <c r="K500" s="812"/>
      <c r="L500" s="812"/>
    </row>
    <row r="501" spans="2:12" ht="15.75" customHeight="1">
      <c r="B501" s="812"/>
      <c r="C501" s="812"/>
      <c r="D501" s="812"/>
      <c r="E501" s="812"/>
      <c r="F501" s="812"/>
      <c r="G501" s="812"/>
      <c r="H501" s="812"/>
      <c r="I501" s="812"/>
      <c r="J501" s="812"/>
      <c r="K501" s="812"/>
      <c r="L501" s="812"/>
    </row>
    <row r="502" spans="2:12" ht="15.75" customHeight="1">
      <c r="B502" s="812"/>
      <c r="C502" s="812"/>
      <c r="D502" s="812"/>
      <c r="E502" s="812"/>
      <c r="F502" s="812"/>
      <c r="G502" s="812"/>
      <c r="H502" s="812"/>
      <c r="I502" s="812"/>
      <c r="J502" s="812"/>
      <c r="K502" s="812"/>
      <c r="L502" s="812"/>
    </row>
    <row r="503" spans="2:12" ht="15.75" customHeight="1">
      <c r="B503" s="812"/>
      <c r="C503" s="812"/>
      <c r="D503" s="812"/>
      <c r="E503" s="812"/>
      <c r="F503" s="812"/>
      <c r="G503" s="812"/>
      <c r="H503" s="812"/>
      <c r="I503" s="812"/>
      <c r="J503" s="812"/>
      <c r="K503" s="812"/>
      <c r="L503" s="812"/>
    </row>
    <row r="504" spans="2:12" ht="15.75" customHeight="1">
      <c r="B504" s="812"/>
      <c r="C504" s="812"/>
      <c r="D504" s="812"/>
      <c r="E504" s="812"/>
      <c r="F504" s="812"/>
      <c r="G504" s="812"/>
      <c r="H504" s="812"/>
      <c r="I504" s="812"/>
      <c r="J504" s="812"/>
      <c r="K504" s="812"/>
      <c r="L504" s="812"/>
    </row>
    <row r="505" spans="2:12" ht="15.75" customHeight="1">
      <c r="B505" s="812"/>
      <c r="C505" s="812"/>
      <c r="D505" s="812"/>
      <c r="E505" s="812"/>
      <c r="F505" s="812"/>
      <c r="G505" s="812"/>
      <c r="H505" s="812"/>
      <c r="I505" s="812"/>
      <c r="J505" s="812"/>
      <c r="K505" s="812"/>
      <c r="L505" s="812"/>
    </row>
    <row r="506" spans="2:12" ht="15.75" customHeight="1">
      <c r="B506" s="812"/>
      <c r="C506" s="812"/>
      <c r="D506" s="812"/>
      <c r="E506" s="812"/>
      <c r="F506" s="812"/>
      <c r="G506" s="812"/>
      <c r="H506" s="812"/>
      <c r="I506" s="812"/>
      <c r="J506" s="812"/>
      <c r="K506" s="812"/>
      <c r="L506" s="812"/>
    </row>
    <row r="507" spans="2:12" ht="15.75" customHeight="1">
      <c r="B507" s="812"/>
      <c r="C507" s="812"/>
      <c r="D507" s="812"/>
      <c r="E507" s="812"/>
      <c r="F507" s="812"/>
      <c r="G507" s="812"/>
      <c r="H507" s="812"/>
      <c r="I507" s="812"/>
      <c r="J507" s="812"/>
      <c r="K507" s="812"/>
      <c r="L507" s="812"/>
    </row>
    <row r="508" spans="2:12" ht="15.75" customHeight="1">
      <c r="B508" s="812"/>
      <c r="C508" s="812"/>
      <c r="D508" s="812"/>
      <c r="E508" s="812"/>
      <c r="F508" s="812"/>
      <c r="G508" s="812"/>
      <c r="H508" s="812"/>
      <c r="I508" s="812"/>
      <c r="J508" s="812"/>
      <c r="K508" s="812"/>
      <c r="L508" s="812"/>
    </row>
    <row r="509" spans="2:12" ht="15.75" customHeight="1">
      <c r="B509" s="812"/>
      <c r="C509" s="812"/>
      <c r="D509" s="812"/>
      <c r="E509" s="812"/>
      <c r="F509" s="812"/>
      <c r="G509" s="812"/>
      <c r="H509" s="812"/>
      <c r="I509" s="812"/>
      <c r="J509" s="812"/>
      <c r="K509" s="812"/>
      <c r="L509" s="812"/>
    </row>
    <row r="510" spans="2:12" ht="15.75" customHeight="1">
      <c r="B510" s="812"/>
      <c r="C510" s="812"/>
      <c r="D510" s="812"/>
      <c r="E510" s="812"/>
      <c r="F510" s="812"/>
      <c r="G510" s="812"/>
      <c r="H510" s="812"/>
      <c r="I510" s="812"/>
      <c r="J510" s="812"/>
      <c r="K510" s="812"/>
      <c r="L510" s="812"/>
    </row>
    <row r="511" spans="2:12" ht="15.75" customHeight="1">
      <c r="B511" s="812"/>
      <c r="C511" s="812"/>
      <c r="D511" s="812"/>
      <c r="E511" s="812"/>
      <c r="F511" s="812"/>
      <c r="G511" s="812"/>
      <c r="H511" s="812"/>
      <c r="I511" s="812"/>
      <c r="J511" s="812"/>
      <c r="K511" s="812"/>
      <c r="L511" s="812"/>
    </row>
    <row r="512" spans="2:12" ht="15.75" customHeight="1">
      <c r="B512" s="812"/>
      <c r="C512" s="812"/>
      <c r="D512" s="812"/>
      <c r="E512" s="812"/>
      <c r="F512" s="812"/>
      <c r="G512" s="812"/>
      <c r="H512" s="812"/>
      <c r="I512" s="812"/>
      <c r="J512" s="812"/>
      <c r="K512" s="812"/>
      <c r="L512" s="812"/>
    </row>
    <row r="513" spans="2:12" ht="15.75" customHeight="1">
      <c r="B513" s="812"/>
      <c r="C513" s="812"/>
      <c r="D513" s="812"/>
      <c r="E513" s="812"/>
      <c r="F513" s="812"/>
      <c r="G513" s="812"/>
      <c r="H513" s="812"/>
      <c r="I513" s="812"/>
      <c r="J513" s="812"/>
      <c r="K513" s="812"/>
      <c r="L513" s="812"/>
    </row>
    <row r="514" spans="2:12" ht="15.75" customHeight="1">
      <c r="B514" s="812"/>
      <c r="C514" s="812"/>
      <c r="D514" s="812"/>
      <c r="E514" s="812"/>
      <c r="F514" s="812"/>
      <c r="G514" s="812"/>
      <c r="H514" s="812"/>
      <c r="I514" s="812"/>
      <c r="J514" s="812"/>
      <c r="K514" s="812"/>
      <c r="L514" s="812"/>
    </row>
    <row r="515" spans="2:12" ht="15.75" customHeight="1">
      <c r="B515" s="812"/>
      <c r="C515" s="812"/>
      <c r="D515" s="812"/>
      <c r="E515" s="812"/>
      <c r="F515" s="812"/>
      <c r="G515" s="812"/>
      <c r="H515" s="812"/>
      <c r="I515" s="812"/>
      <c r="J515" s="812"/>
      <c r="K515" s="812"/>
      <c r="L515" s="812"/>
    </row>
    <row r="516" spans="2:12" ht="15.75" customHeight="1">
      <c r="B516" s="812"/>
      <c r="C516" s="812"/>
      <c r="D516" s="812"/>
      <c r="E516" s="812"/>
      <c r="F516" s="812"/>
      <c r="G516" s="812"/>
      <c r="H516" s="812"/>
      <c r="I516" s="812"/>
      <c r="J516" s="812"/>
      <c r="K516" s="812"/>
      <c r="L516" s="812"/>
    </row>
    <row r="517" spans="2:12" ht="15.75" customHeight="1">
      <c r="B517" s="812"/>
      <c r="C517" s="812"/>
      <c r="D517" s="812"/>
      <c r="E517" s="812"/>
      <c r="F517" s="812"/>
      <c r="G517" s="812"/>
      <c r="H517" s="812"/>
      <c r="I517" s="812"/>
      <c r="J517" s="812"/>
      <c r="K517" s="812"/>
      <c r="L517" s="812"/>
    </row>
    <row r="518" spans="2:12" ht="15.75" customHeight="1">
      <c r="B518" s="812"/>
      <c r="C518" s="812"/>
      <c r="D518" s="812"/>
      <c r="E518" s="812"/>
      <c r="F518" s="812"/>
      <c r="G518" s="812"/>
      <c r="H518" s="812"/>
      <c r="I518" s="812"/>
      <c r="J518" s="812"/>
      <c r="K518" s="812"/>
      <c r="L518" s="812"/>
    </row>
    <row r="519" spans="2:12" ht="15.75" customHeight="1">
      <c r="B519" s="812"/>
      <c r="C519" s="812"/>
      <c r="D519" s="812"/>
      <c r="E519" s="812"/>
      <c r="F519" s="812"/>
      <c r="G519" s="812"/>
      <c r="H519" s="812"/>
      <c r="I519" s="812"/>
      <c r="J519" s="812"/>
      <c r="K519" s="812"/>
      <c r="L519" s="812"/>
    </row>
    <row r="520" spans="2:12" ht="15.75" customHeight="1">
      <c r="B520" s="812"/>
      <c r="C520" s="812"/>
      <c r="D520" s="812"/>
      <c r="E520" s="812"/>
      <c r="F520" s="812"/>
      <c r="G520" s="812"/>
      <c r="H520" s="812"/>
      <c r="I520" s="812"/>
      <c r="J520" s="812"/>
      <c r="K520" s="812"/>
      <c r="L520" s="812"/>
    </row>
    <row r="521" spans="2:12" ht="15.75" customHeight="1">
      <c r="B521" s="812"/>
      <c r="C521" s="812"/>
      <c r="D521" s="812"/>
      <c r="E521" s="812"/>
      <c r="F521" s="812"/>
      <c r="G521" s="812"/>
      <c r="H521" s="812"/>
      <c r="I521" s="812"/>
      <c r="J521" s="812"/>
      <c r="K521" s="812"/>
      <c r="L521" s="812"/>
    </row>
    <row r="522" spans="2:12" ht="15.75" customHeight="1">
      <c r="B522" s="812"/>
      <c r="C522" s="812"/>
      <c r="D522" s="812"/>
      <c r="E522" s="812"/>
      <c r="F522" s="812"/>
      <c r="G522" s="812"/>
      <c r="H522" s="812"/>
      <c r="I522" s="812"/>
      <c r="J522" s="812"/>
      <c r="K522" s="812"/>
      <c r="L522" s="812"/>
    </row>
    <row r="523" spans="2:12" ht="15.75" customHeight="1">
      <c r="B523" s="812"/>
      <c r="C523" s="812"/>
      <c r="D523" s="812"/>
      <c r="E523" s="812"/>
      <c r="F523" s="812"/>
      <c r="G523" s="812"/>
      <c r="H523" s="812"/>
      <c r="I523" s="812"/>
      <c r="J523" s="812"/>
      <c r="K523" s="812"/>
      <c r="L523" s="812"/>
    </row>
    <row r="524" spans="2:12" ht="15.75" customHeight="1">
      <c r="B524" s="812"/>
      <c r="C524" s="812"/>
      <c r="D524" s="812"/>
      <c r="E524" s="812"/>
      <c r="F524" s="812"/>
      <c r="G524" s="812"/>
      <c r="H524" s="812"/>
      <c r="I524" s="812"/>
      <c r="J524" s="812"/>
      <c r="K524" s="812"/>
      <c r="L524" s="812"/>
    </row>
    <row r="525" spans="2:12" ht="15.75" customHeight="1">
      <c r="B525" s="812"/>
      <c r="C525" s="812"/>
      <c r="D525" s="812"/>
      <c r="E525" s="812"/>
      <c r="F525" s="812"/>
      <c r="G525" s="812"/>
      <c r="H525" s="812"/>
      <c r="I525" s="812"/>
      <c r="J525" s="812"/>
      <c r="K525" s="812"/>
      <c r="L525" s="812"/>
    </row>
    <row r="526" spans="2:12" ht="15.75" customHeight="1">
      <c r="B526" s="812"/>
      <c r="C526" s="812"/>
      <c r="D526" s="812"/>
      <c r="E526" s="812"/>
      <c r="F526" s="812"/>
      <c r="G526" s="812"/>
      <c r="H526" s="812"/>
      <c r="I526" s="812"/>
      <c r="J526" s="812"/>
      <c r="K526" s="812"/>
      <c r="L526" s="812"/>
    </row>
    <row r="527" spans="2:12" ht="15.75" customHeight="1">
      <c r="B527" s="812"/>
      <c r="C527" s="812"/>
      <c r="D527" s="812"/>
      <c r="E527" s="812"/>
      <c r="F527" s="812"/>
      <c r="G527" s="812"/>
      <c r="H527" s="812"/>
      <c r="I527" s="812"/>
      <c r="J527" s="812"/>
      <c r="K527" s="812"/>
      <c r="L527" s="812"/>
    </row>
    <row r="528" spans="2:12" ht="15.75" customHeight="1">
      <c r="B528" s="812"/>
      <c r="C528" s="812"/>
      <c r="D528" s="812"/>
      <c r="E528" s="812"/>
      <c r="F528" s="812"/>
      <c r="G528" s="812"/>
      <c r="H528" s="812"/>
      <c r="I528" s="812"/>
      <c r="J528" s="812"/>
      <c r="K528" s="812"/>
      <c r="L528" s="812"/>
    </row>
    <row r="529" spans="2:12" ht="15.75" customHeight="1">
      <c r="B529" s="812"/>
      <c r="C529" s="812"/>
      <c r="D529" s="812"/>
      <c r="E529" s="812"/>
      <c r="F529" s="812"/>
      <c r="G529" s="812"/>
      <c r="H529" s="812"/>
      <c r="I529" s="812"/>
      <c r="J529" s="812"/>
      <c r="K529" s="812"/>
      <c r="L529" s="812"/>
    </row>
    <row r="530" spans="2:12" ht="15.75" customHeight="1">
      <c r="B530" s="812"/>
      <c r="C530" s="812"/>
      <c r="D530" s="812"/>
      <c r="E530" s="812"/>
      <c r="F530" s="812"/>
      <c r="G530" s="812"/>
      <c r="H530" s="812"/>
      <c r="I530" s="812"/>
      <c r="J530" s="812"/>
      <c r="K530" s="812"/>
      <c r="L530" s="812"/>
    </row>
    <row r="531" spans="2:12" ht="15.75" customHeight="1">
      <c r="B531" s="812"/>
      <c r="C531" s="812"/>
      <c r="D531" s="812"/>
      <c r="E531" s="812"/>
      <c r="F531" s="812"/>
      <c r="G531" s="812"/>
      <c r="H531" s="812"/>
      <c r="I531" s="812"/>
      <c r="J531" s="812"/>
      <c r="K531" s="812"/>
      <c r="L531" s="812"/>
    </row>
    <row r="532" spans="2:12" ht="15.75" customHeight="1">
      <c r="B532" s="812"/>
      <c r="C532" s="812"/>
      <c r="D532" s="812"/>
      <c r="E532" s="812"/>
      <c r="F532" s="812"/>
      <c r="G532" s="812"/>
      <c r="H532" s="812"/>
      <c r="I532" s="812"/>
      <c r="J532" s="812"/>
      <c r="K532" s="812"/>
      <c r="L532" s="812"/>
    </row>
    <row r="533" spans="2:12" ht="15.75" customHeight="1">
      <c r="B533" s="812"/>
      <c r="C533" s="812"/>
      <c r="D533" s="812"/>
      <c r="E533" s="812"/>
      <c r="F533" s="812"/>
      <c r="G533" s="812"/>
      <c r="H533" s="812"/>
      <c r="I533" s="812"/>
      <c r="J533" s="812"/>
      <c r="K533" s="812"/>
      <c r="L533" s="812"/>
    </row>
    <row r="534" spans="2:12" ht="15.75" customHeight="1">
      <c r="B534" s="812"/>
      <c r="C534" s="812"/>
      <c r="D534" s="812"/>
      <c r="E534" s="812"/>
      <c r="F534" s="812"/>
      <c r="G534" s="812"/>
      <c r="H534" s="812"/>
      <c r="I534" s="812"/>
      <c r="J534" s="812"/>
      <c r="K534" s="812"/>
      <c r="L534" s="812"/>
    </row>
    <row r="535" spans="2:12" ht="15.75" customHeight="1">
      <c r="B535" s="812"/>
      <c r="C535" s="812"/>
      <c r="D535" s="812"/>
      <c r="E535" s="812"/>
      <c r="F535" s="812"/>
      <c r="G535" s="812"/>
      <c r="H535" s="812"/>
      <c r="I535" s="812"/>
      <c r="J535" s="812"/>
      <c r="K535" s="812"/>
      <c r="L535" s="812"/>
    </row>
    <row r="536" spans="2:12" ht="15.75" customHeight="1">
      <c r="B536" s="812"/>
      <c r="C536" s="812"/>
      <c r="D536" s="812"/>
      <c r="E536" s="812"/>
      <c r="F536" s="812"/>
      <c r="G536" s="812"/>
      <c r="H536" s="812"/>
      <c r="I536" s="812"/>
      <c r="J536" s="812"/>
      <c r="K536" s="812"/>
      <c r="L536" s="812"/>
    </row>
    <row r="537" spans="2:12" ht="15.75" customHeight="1">
      <c r="B537" s="812"/>
      <c r="C537" s="812"/>
      <c r="D537" s="812"/>
      <c r="E537" s="812"/>
      <c r="F537" s="812"/>
      <c r="G537" s="812"/>
      <c r="H537" s="812"/>
      <c r="I537" s="812"/>
      <c r="J537" s="812"/>
      <c r="K537" s="812"/>
      <c r="L537" s="812"/>
    </row>
    <row r="538" spans="2:12" ht="15.75" customHeight="1">
      <c r="B538" s="812"/>
      <c r="C538" s="812"/>
      <c r="D538" s="812"/>
      <c r="E538" s="812"/>
      <c r="F538" s="812"/>
      <c r="G538" s="812"/>
      <c r="H538" s="812"/>
      <c r="I538" s="812"/>
      <c r="J538" s="812"/>
      <c r="K538" s="812"/>
      <c r="L538" s="812"/>
    </row>
    <row r="539" spans="2:12" ht="15.75" customHeight="1">
      <c r="B539" s="812"/>
      <c r="C539" s="812"/>
      <c r="D539" s="812"/>
      <c r="E539" s="812"/>
      <c r="F539" s="812"/>
      <c r="G539" s="812"/>
      <c r="H539" s="812"/>
      <c r="I539" s="812"/>
      <c r="J539" s="812"/>
      <c r="K539" s="812"/>
      <c r="L539" s="812"/>
    </row>
    <row r="540" spans="2:12" ht="15.75" customHeight="1">
      <c r="B540" s="812"/>
      <c r="C540" s="812"/>
      <c r="D540" s="812"/>
      <c r="E540" s="812"/>
      <c r="F540" s="812"/>
      <c r="G540" s="812"/>
      <c r="H540" s="812"/>
      <c r="I540" s="812"/>
      <c r="J540" s="812"/>
      <c r="K540" s="812"/>
      <c r="L540" s="812"/>
    </row>
    <row r="541" spans="2:12" ht="15.75" customHeight="1">
      <c r="B541" s="812"/>
      <c r="C541" s="812"/>
      <c r="D541" s="812"/>
      <c r="E541" s="812"/>
      <c r="F541" s="812"/>
      <c r="G541" s="812"/>
      <c r="H541" s="812"/>
      <c r="I541" s="812"/>
      <c r="J541" s="812"/>
      <c r="K541" s="812"/>
      <c r="L541" s="812"/>
    </row>
    <row r="542" spans="2:12" ht="15.75" customHeight="1">
      <c r="B542" s="812"/>
      <c r="C542" s="812"/>
      <c r="D542" s="812"/>
      <c r="E542" s="812"/>
      <c r="F542" s="812"/>
      <c r="G542" s="812"/>
      <c r="H542" s="812"/>
      <c r="I542" s="812"/>
      <c r="J542" s="812"/>
      <c r="K542" s="812"/>
      <c r="L542" s="812"/>
    </row>
    <row r="543" spans="2:12" ht="15.75" customHeight="1">
      <c r="B543" s="812"/>
      <c r="C543" s="812"/>
      <c r="D543" s="812"/>
      <c r="E543" s="812"/>
      <c r="F543" s="812"/>
      <c r="G543" s="812"/>
      <c r="H543" s="812"/>
      <c r="I543" s="812"/>
      <c r="J543" s="812"/>
      <c r="K543" s="812"/>
      <c r="L543" s="812"/>
    </row>
    <row r="544" spans="2:12" ht="15.75" customHeight="1">
      <c r="B544" s="812"/>
      <c r="C544" s="812"/>
      <c r="D544" s="812"/>
      <c r="E544" s="812"/>
      <c r="F544" s="812"/>
      <c r="G544" s="812"/>
      <c r="H544" s="812"/>
      <c r="I544" s="812"/>
      <c r="J544" s="812"/>
      <c r="K544" s="812"/>
      <c r="L544" s="812"/>
    </row>
    <row r="545" spans="2:12" ht="15.75" customHeight="1">
      <c r="B545" s="812"/>
      <c r="C545" s="812"/>
      <c r="D545" s="812"/>
      <c r="E545" s="812"/>
      <c r="F545" s="812"/>
      <c r="G545" s="812"/>
      <c r="H545" s="812"/>
      <c r="I545" s="812"/>
      <c r="J545" s="812"/>
      <c r="K545" s="812"/>
      <c r="L545" s="812"/>
    </row>
    <row r="546" spans="2:12" ht="15.75" customHeight="1">
      <c r="B546" s="812"/>
      <c r="C546" s="812"/>
      <c r="D546" s="812"/>
      <c r="E546" s="812"/>
      <c r="F546" s="812"/>
      <c r="G546" s="812"/>
      <c r="H546" s="812"/>
      <c r="I546" s="812"/>
      <c r="J546" s="812"/>
      <c r="K546" s="812"/>
      <c r="L546" s="812"/>
    </row>
    <row r="547" spans="2:12" ht="15.75" customHeight="1">
      <c r="B547" s="812"/>
      <c r="C547" s="812"/>
      <c r="D547" s="812"/>
      <c r="E547" s="812"/>
      <c r="F547" s="812"/>
      <c r="G547" s="812"/>
      <c r="H547" s="812"/>
      <c r="I547" s="812"/>
      <c r="J547" s="812"/>
      <c r="K547" s="812"/>
      <c r="L547" s="812"/>
    </row>
    <row r="548" spans="2:12" ht="15.75" customHeight="1">
      <c r="B548" s="812"/>
      <c r="C548" s="812"/>
      <c r="D548" s="812"/>
      <c r="E548" s="812"/>
      <c r="F548" s="812"/>
      <c r="G548" s="812"/>
      <c r="H548" s="812"/>
      <c r="I548" s="812"/>
      <c r="J548" s="812"/>
      <c r="K548" s="812"/>
      <c r="L548" s="812"/>
    </row>
    <row r="549" spans="2:12" ht="15.75" customHeight="1">
      <c r="B549" s="812"/>
      <c r="C549" s="812"/>
      <c r="D549" s="812"/>
      <c r="E549" s="812"/>
      <c r="F549" s="812"/>
      <c r="G549" s="812"/>
      <c r="H549" s="812"/>
      <c r="I549" s="812"/>
      <c r="J549" s="812"/>
      <c r="K549" s="812"/>
      <c r="L549" s="812"/>
    </row>
    <row r="550" spans="2:12" ht="15.75" customHeight="1">
      <c r="B550" s="812"/>
      <c r="C550" s="812"/>
      <c r="D550" s="812"/>
      <c r="E550" s="812"/>
      <c r="F550" s="812"/>
      <c r="G550" s="812"/>
      <c r="H550" s="812"/>
      <c r="I550" s="812"/>
      <c r="J550" s="812"/>
      <c r="K550" s="812"/>
      <c r="L550" s="812"/>
    </row>
    <row r="551" spans="2:12" ht="15.75" customHeight="1">
      <c r="B551" s="812"/>
      <c r="C551" s="812"/>
      <c r="D551" s="812"/>
      <c r="E551" s="812"/>
      <c r="F551" s="812"/>
      <c r="G551" s="812"/>
      <c r="H551" s="812"/>
      <c r="I551" s="812"/>
      <c r="J551" s="812"/>
      <c r="K551" s="812"/>
      <c r="L551" s="812"/>
    </row>
    <row r="552" spans="2:12" ht="15.75" customHeight="1">
      <c r="B552" s="812"/>
      <c r="C552" s="812"/>
      <c r="D552" s="812"/>
      <c r="E552" s="812"/>
      <c r="F552" s="812"/>
      <c r="G552" s="812"/>
      <c r="H552" s="812"/>
      <c r="I552" s="812"/>
      <c r="J552" s="812"/>
      <c r="K552" s="812"/>
      <c r="L552" s="812"/>
    </row>
    <row r="553" spans="2:12" ht="15.75" customHeight="1">
      <c r="B553" s="812"/>
      <c r="C553" s="812"/>
      <c r="D553" s="812"/>
      <c r="E553" s="812"/>
      <c r="F553" s="812"/>
      <c r="G553" s="812"/>
      <c r="H553" s="812"/>
      <c r="I553" s="812"/>
      <c r="J553" s="812"/>
      <c r="K553" s="812"/>
      <c r="L553" s="812"/>
    </row>
    <row r="554" spans="2:12" ht="15.75" customHeight="1">
      <c r="B554" s="812"/>
      <c r="C554" s="812"/>
      <c r="D554" s="812"/>
      <c r="E554" s="812"/>
      <c r="F554" s="812"/>
      <c r="G554" s="812"/>
      <c r="H554" s="812"/>
      <c r="I554" s="812"/>
      <c r="J554" s="812"/>
      <c r="K554" s="812"/>
      <c r="L554" s="812"/>
    </row>
    <row r="555" spans="2:12" ht="15.75" customHeight="1">
      <c r="B555" s="812"/>
      <c r="C555" s="812"/>
      <c r="D555" s="812"/>
      <c r="E555" s="812"/>
      <c r="F555" s="812"/>
      <c r="G555" s="812"/>
      <c r="H555" s="812"/>
      <c r="I555" s="812"/>
      <c r="J555" s="812"/>
      <c r="K555" s="812"/>
      <c r="L555" s="812"/>
    </row>
    <row r="556" spans="2:12" ht="15.75" customHeight="1">
      <c r="B556" s="812"/>
      <c r="C556" s="812"/>
      <c r="D556" s="812"/>
      <c r="E556" s="812"/>
      <c r="F556" s="812"/>
      <c r="G556" s="812"/>
      <c r="H556" s="812"/>
      <c r="I556" s="812"/>
      <c r="J556" s="812"/>
      <c r="K556" s="812"/>
      <c r="L556" s="812"/>
    </row>
    <row r="557" spans="2:12" ht="15.75" customHeight="1">
      <c r="B557" s="812"/>
      <c r="C557" s="812"/>
      <c r="D557" s="812"/>
      <c r="E557" s="812"/>
      <c r="F557" s="812"/>
      <c r="G557" s="812"/>
      <c r="H557" s="812"/>
      <c r="I557" s="812"/>
      <c r="J557" s="812"/>
      <c r="K557" s="812"/>
      <c r="L557" s="812"/>
    </row>
    <row r="558" spans="2:12" ht="15.75" customHeight="1">
      <c r="B558" s="812"/>
      <c r="C558" s="812"/>
      <c r="D558" s="812"/>
      <c r="E558" s="812"/>
      <c r="F558" s="812"/>
      <c r="G558" s="812"/>
      <c r="H558" s="812"/>
      <c r="I558" s="812"/>
      <c r="J558" s="812"/>
      <c r="K558" s="812"/>
      <c r="L558" s="812"/>
    </row>
    <row r="559" spans="2:12" ht="15.75" customHeight="1">
      <c r="B559" s="812"/>
      <c r="C559" s="812"/>
      <c r="D559" s="812"/>
      <c r="E559" s="812"/>
      <c r="F559" s="812"/>
      <c r="G559" s="812"/>
      <c r="H559" s="812"/>
      <c r="I559" s="812"/>
      <c r="J559" s="812"/>
      <c r="K559" s="812"/>
      <c r="L559" s="812"/>
    </row>
    <row r="560" spans="2:12" ht="15.75" customHeight="1">
      <c r="B560" s="812"/>
      <c r="C560" s="812"/>
      <c r="D560" s="812"/>
      <c r="E560" s="812"/>
      <c r="F560" s="812"/>
      <c r="G560" s="812"/>
      <c r="H560" s="812"/>
      <c r="I560" s="812"/>
      <c r="J560" s="812"/>
      <c r="K560" s="812"/>
      <c r="L560" s="812"/>
    </row>
    <row r="561" spans="2:12" ht="15.75" customHeight="1">
      <c r="B561" s="812"/>
      <c r="C561" s="812"/>
      <c r="D561" s="812"/>
      <c r="E561" s="812"/>
      <c r="F561" s="812"/>
      <c r="G561" s="812"/>
      <c r="H561" s="812"/>
      <c r="I561" s="812"/>
      <c r="J561" s="812"/>
      <c r="K561" s="812"/>
      <c r="L561" s="812"/>
    </row>
    <row r="562" spans="2:12" ht="15.75" customHeight="1">
      <c r="B562" s="812"/>
      <c r="C562" s="812"/>
      <c r="D562" s="812"/>
      <c r="E562" s="812"/>
      <c r="F562" s="812"/>
      <c r="G562" s="812"/>
      <c r="H562" s="812"/>
      <c r="I562" s="812"/>
      <c r="J562" s="812"/>
      <c r="K562" s="812"/>
      <c r="L562" s="812"/>
    </row>
    <row r="563" spans="2:12" ht="15.75" customHeight="1">
      <c r="B563" s="812"/>
      <c r="C563" s="812"/>
      <c r="D563" s="812"/>
      <c r="E563" s="812"/>
      <c r="F563" s="812"/>
      <c r="G563" s="812"/>
      <c r="H563" s="812"/>
      <c r="I563" s="812"/>
      <c r="J563" s="812"/>
      <c r="K563" s="812"/>
      <c r="L563" s="812"/>
    </row>
    <row r="564" spans="2:12" ht="15.75" customHeight="1">
      <c r="B564" s="812"/>
      <c r="C564" s="812"/>
      <c r="D564" s="812"/>
      <c r="E564" s="812"/>
      <c r="F564" s="812"/>
      <c r="G564" s="812"/>
      <c r="H564" s="812"/>
      <c r="I564" s="812"/>
      <c r="J564" s="812"/>
      <c r="K564" s="812"/>
      <c r="L564" s="812"/>
    </row>
    <row r="565" spans="2:12" ht="15.75" customHeight="1">
      <c r="B565" s="812"/>
      <c r="C565" s="812"/>
      <c r="D565" s="812"/>
      <c r="E565" s="812"/>
      <c r="F565" s="812"/>
      <c r="G565" s="812"/>
      <c r="H565" s="812"/>
      <c r="I565" s="812"/>
      <c r="J565" s="812"/>
      <c r="K565" s="812"/>
      <c r="L565" s="812"/>
    </row>
    <row r="566" spans="2:12" ht="15.75" customHeight="1">
      <c r="B566" s="812"/>
      <c r="C566" s="812"/>
      <c r="D566" s="812"/>
      <c r="E566" s="812"/>
      <c r="F566" s="812"/>
      <c r="G566" s="812"/>
      <c r="H566" s="812"/>
      <c r="I566" s="812"/>
      <c r="J566" s="812"/>
      <c r="K566" s="812"/>
      <c r="L566" s="812"/>
    </row>
    <row r="567" spans="2:12" ht="15.75" customHeight="1">
      <c r="B567" s="812"/>
      <c r="C567" s="812"/>
      <c r="D567" s="812"/>
      <c r="E567" s="812"/>
      <c r="F567" s="812"/>
      <c r="G567" s="812"/>
      <c r="H567" s="812"/>
      <c r="I567" s="812"/>
      <c r="J567" s="812"/>
      <c r="K567" s="812"/>
      <c r="L567" s="812"/>
    </row>
    <row r="568" spans="2:12" ht="15.75" customHeight="1">
      <c r="B568" s="812"/>
      <c r="C568" s="812"/>
      <c r="D568" s="812"/>
      <c r="E568" s="812"/>
      <c r="F568" s="812"/>
      <c r="G568" s="812"/>
      <c r="H568" s="812"/>
      <c r="I568" s="812"/>
      <c r="J568" s="812"/>
      <c r="K568" s="812"/>
      <c r="L568" s="812"/>
    </row>
    <row r="569" spans="2:12" ht="15.75" customHeight="1">
      <c r="B569" s="812"/>
      <c r="C569" s="812"/>
      <c r="D569" s="812"/>
      <c r="E569" s="812"/>
      <c r="F569" s="812"/>
      <c r="G569" s="812"/>
      <c r="H569" s="812"/>
      <c r="I569" s="812"/>
      <c r="J569" s="812"/>
      <c r="K569" s="812"/>
      <c r="L569" s="812"/>
    </row>
    <row r="570" spans="2:12" ht="15.75" customHeight="1">
      <c r="B570" s="812"/>
      <c r="C570" s="812"/>
      <c r="D570" s="812"/>
      <c r="E570" s="812"/>
      <c r="F570" s="812"/>
      <c r="G570" s="812"/>
      <c r="H570" s="812"/>
      <c r="I570" s="812"/>
      <c r="J570" s="812"/>
      <c r="K570" s="812"/>
      <c r="L570" s="812"/>
    </row>
    <row r="571" spans="2:12" ht="15.75" customHeight="1">
      <c r="B571" s="812"/>
      <c r="C571" s="812"/>
      <c r="D571" s="812"/>
      <c r="E571" s="812"/>
      <c r="F571" s="812"/>
      <c r="G571" s="812"/>
      <c r="H571" s="812"/>
      <c r="I571" s="812"/>
      <c r="J571" s="812"/>
      <c r="K571" s="812"/>
      <c r="L571" s="812"/>
    </row>
    <row r="572" spans="2:12" ht="15.75" customHeight="1">
      <c r="B572" s="812"/>
      <c r="C572" s="812"/>
      <c r="D572" s="812"/>
      <c r="E572" s="812"/>
      <c r="F572" s="812"/>
      <c r="G572" s="812"/>
      <c r="H572" s="812"/>
      <c r="I572" s="812"/>
      <c r="J572" s="812"/>
      <c r="K572" s="812"/>
      <c r="L572" s="812"/>
    </row>
    <row r="573" spans="2:12" ht="15.75" customHeight="1">
      <c r="B573" s="812"/>
      <c r="C573" s="812"/>
      <c r="D573" s="812"/>
      <c r="E573" s="812"/>
      <c r="F573" s="812"/>
      <c r="G573" s="812"/>
      <c r="H573" s="812"/>
      <c r="I573" s="812"/>
      <c r="J573" s="812"/>
      <c r="K573" s="812"/>
      <c r="L573" s="812"/>
    </row>
    <row r="574" spans="2:12" ht="15.75" customHeight="1">
      <c r="B574" s="812"/>
      <c r="C574" s="812"/>
      <c r="D574" s="812"/>
      <c r="E574" s="812"/>
      <c r="F574" s="812"/>
      <c r="G574" s="812"/>
      <c r="H574" s="812"/>
      <c r="I574" s="812"/>
      <c r="J574" s="812"/>
      <c r="K574" s="812"/>
      <c r="L574" s="812"/>
    </row>
    <row r="575" spans="2:12" ht="15.75" customHeight="1">
      <c r="B575" s="812"/>
      <c r="C575" s="812"/>
      <c r="D575" s="812"/>
      <c r="E575" s="812"/>
      <c r="F575" s="812"/>
      <c r="G575" s="812"/>
      <c r="H575" s="812"/>
      <c r="I575" s="812"/>
      <c r="J575" s="812"/>
      <c r="K575" s="812"/>
      <c r="L575" s="812"/>
    </row>
    <row r="576" spans="2:12" ht="15.75" customHeight="1">
      <c r="B576" s="812"/>
      <c r="C576" s="812"/>
      <c r="D576" s="812"/>
      <c r="E576" s="812"/>
      <c r="F576" s="812"/>
      <c r="G576" s="812"/>
      <c r="H576" s="812"/>
      <c r="I576" s="812"/>
      <c r="J576" s="812"/>
      <c r="K576" s="812"/>
      <c r="L576" s="812"/>
    </row>
    <row r="577" spans="2:12" ht="15.75" customHeight="1">
      <c r="B577" s="812"/>
      <c r="C577" s="812"/>
      <c r="D577" s="812"/>
      <c r="E577" s="812"/>
      <c r="F577" s="812"/>
      <c r="G577" s="812"/>
      <c r="H577" s="812"/>
      <c r="I577" s="812"/>
      <c r="J577" s="812"/>
      <c r="K577" s="812"/>
      <c r="L577" s="812"/>
    </row>
    <row r="578" spans="2:12" ht="15.75" customHeight="1">
      <c r="B578" s="812"/>
      <c r="C578" s="812"/>
      <c r="D578" s="812"/>
      <c r="E578" s="812"/>
      <c r="F578" s="812"/>
      <c r="G578" s="812"/>
      <c r="H578" s="812"/>
      <c r="I578" s="812"/>
      <c r="J578" s="812"/>
      <c r="K578" s="812"/>
      <c r="L578" s="812"/>
    </row>
    <row r="579" spans="2:12" ht="15.75" customHeight="1">
      <c r="B579" s="812"/>
      <c r="C579" s="812"/>
      <c r="D579" s="812"/>
      <c r="E579" s="812"/>
      <c r="F579" s="812"/>
      <c r="G579" s="812"/>
      <c r="H579" s="812"/>
      <c r="I579" s="812"/>
      <c r="J579" s="812"/>
      <c r="K579" s="812"/>
      <c r="L579" s="812"/>
    </row>
    <row r="580" spans="2:12" ht="15.75" customHeight="1">
      <c r="B580" s="812"/>
      <c r="C580" s="812"/>
      <c r="D580" s="812"/>
      <c r="E580" s="812"/>
      <c r="F580" s="812"/>
      <c r="G580" s="812"/>
      <c r="H580" s="812"/>
      <c r="I580" s="812"/>
      <c r="J580" s="812"/>
      <c r="K580" s="812"/>
      <c r="L580" s="812"/>
    </row>
    <row r="581" spans="2:12" ht="15.75" customHeight="1">
      <c r="B581" s="812"/>
      <c r="C581" s="812"/>
      <c r="D581" s="812"/>
      <c r="E581" s="812"/>
      <c r="F581" s="812"/>
      <c r="G581" s="812"/>
      <c r="H581" s="812"/>
      <c r="I581" s="812"/>
      <c r="J581" s="812"/>
      <c r="K581" s="812"/>
      <c r="L581" s="812"/>
    </row>
    <row r="582" spans="2:12" ht="15.75" customHeight="1">
      <c r="B582" s="812"/>
      <c r="C582" s="812"/>
      <c r="D582" s="812"/>
      <c r="E582" s="812"/>
      <c r="F582" s="812"/>
      <c r="G582" s="812"/>
      <c r="H582" s="812"/>
      <c r="I582" s="812"/>
      <c r="J582" s="812"/>
      <c r="K582" s="812"/>
      <c r="L582" s="812"/>
    </row>
    <row r="583" spans="2:12" ht="15.75" customHeight="1">
      <c r="B583" s="812"/>
      <c r="C583" s="812"/>
      <c r="D583" s="812"/>
      <c r="E583" s="812"/>
      <c r="F583" s="812"/>
      <c r="G583" s="812"/>
      <c r="H583" s="812"/>
      <c r="I583" s="812"/>
      <c r="J583" s="812"/>
      <c r="K583" s="812"/>
      <c r="L583" s="812"/>
    </row>
    <row r="584" spans="2:12" ht="15.75" customHeight="1">
      <c r="B584" s="812"/>
      <c r="C584" s="812"/>
      <c r="D584" s="812"/>
      <c r="E584" s="812"/>
      <c r="F584" s="812"/>
      <c r="G584" s="812"/>
      <c r="H584" s="812"/>
      <c r="I584" s="812"/>
      <c r="J584" s="812"/>
      <c r="K584" s="812"/>
      <c r="L584" s="812"/>
    </row>
    <row r="585" spans="2:12" ht="15.75" customHeight="1">
      <c r="B585" s="812"/>
      <c r="C585" s="812"/>
      <c r="D585" s="812"/>
      <c r="E585" s="812"/>
      <c r="F585" s="812"/>
      <c r="G585" s="812"/>
      <c r="H585" s="812"/>
      <c r="I585" s="812"/>
      <c r="J585" s="812"/>
      <c r="K585" s="812"/>
      <c r="L585" s="812"/>
    </row>
    <row r="586" spans="2:12" ht="15.75" customHeight="1">
      <c r="B586" s="812"/>
      <c r="C586" s="812"/>
      <c r="D586" s="812"/>
      <c r="E586" s="812"/>
      <c r="F586" s="812"/>
      <c r="G586" s="812"/>
      <c r="H586" s="812"/>
      <c r="I586" s="812"/>
      <c r="J586" s="812"/>
      <c r="K586" s="812"/>
      <c r="L586" s="812"/>
    </row>
    <row r="587" spans="2:12" ht="15.75" customHeight="1">
      <c r="B587" s="812"/>
      <c r="C587" s="812"/>
      <c r="D587" s="812"/>
      <c r="E587" s="812"/>
      <c r="F587" s="812"/>
      <c r="G587" s="812"/>
      <c r="H587" s="812"/>
      <c r="I587" s="812"/>
      <c r="J587" s="812"/>
      <c r="K587" s="812"/>
      <c r="L587" s="812"/>
    </row>
    <row r="588" spans="2:12" ht="15.75" customHeight="1">
      <c r="B588" s="812"/>
      <c r="C588" s="812"/>
      <c r="D588" s="812"/>
      <c r="E588" s="812"/>
      <c r="F588" s="812"/>
      <c r="G588" s="812"/>
      <c r="H588" s="812"/>
      <c r="I588" s="812"/>
      <c r="J588" s="812"/>
      <c r="K588" s="812"/>
      <c r="L588" s="812"/>
    </row>
    <row r="589" spans="2:12" ht="15.75" customHeight="1">
      <c r="B589" s="812"/>
      <c r="C589" s="812"/>
      <c r="D589" s="812"/>
      <c r="E589" s="812"/>
      <c r="F589" s="812"/>
      <c r="G589" s="812"/>
      <c r="H589" s="812"/>
      <c r="I589" s="812"/>
      <c r="J589" s="812"/>
      <c r="K589" s="812"/>
      <c r="L589" s="812"/>
    </row>
    <row r="590" spans="2:12" ht="15.75" customHeight="1">
      <c r="B590" s="812"/>
      <c r="C590" s="812"/>
      <c r="D590" s="812"/>
      <c r="E590" s="812"/>
      <c r="F590" s="812"/>
      <c r="G590" s="812"/>
      <c r="H590" s="812"/>
      <c r="I590" s="812"/>
      <c r="J590" s="812"/>
      <c r="K590" s="812"/>
      <c r="L590" s="812"/>
    </row>
    <row r="591" spans="2:12" ht="15.75" customHeight="1">
      <c r="B591" s="812"/>
      <c r="C591" s="812"/>
      <c r="D591" s="812"/>
      <c r="E591" s="812"/>
      <c r="F591" s="812"/>
      <c r="G591" s="812"/>
      <c r="H591" s="812"/>
      <c r="I591" s="812"/>
      <c r="J591" s="812"/>
      <c r="K591" s="812"/>
      <c r="L591" s="812"/>
    </row>
    <row r="592" spans="2:12" ht="15.75" customHeight="1">
      <c r="B592" s="812"/>
      <c r="C592" s="812"/>
      <c r="D592" s="812"/>
      <c r="E592" s="812"/>
      <c r="F592" s="812"/>
      <c r="G592" s="812"/>
      <c r="H592" s="812"/>
      <c r="I592" s="812"/>
      <c r="J592" s="812"/>
      <c r="K592" s="812"/>
      <c r="L592" s="812"/>
    </row>
    <row r="593" spans="2:12" ht="15.75" customHeight="1">
      <c r="B593" s="812"/>
      <c r="C593" s="812"/>
      <c r="D593" s="812"/>
      <c r="E593" s="812"/>
      <c r="F593" s="812"/>
      <c r="G593" s="812"/>
      <c r="H593" s="812"/>
      <c r="I593" s="812"/>
      <c r="J593" s="812"/>
      <c r="K593" s="812"/>
      <c r="L593" s="812"/>
    </row>
    <row r="594" spans="2:12" ht="15.75" customHeight="1">
      <c r="B594" s="812"/>
      <c r="C594" s="812"/>
      <c r="D594" s="812"/>
      <c r="E594" s="812"/>
      <c r="F594" s="812"/>
      <c r="G594" s="812"/>
      <c r="H594" s="812"/>
      <c r="I594" s="812"/>
      <c r="J594" s="812"/>
      <c r="K594" s="812"/>
      <c r="L594" s="812"/>
    </row>
    <row r="595" spans="2:12" ht="15.75" customHeight="1">
      <c r="B595" s="812"/>
      <c r="C595" s="812"/>
      <c r="D595" s="812"/>
      <c r="E595" s="812"/>
      <c r="F595" s="812"/>
      <c r="G595" s="812"/>
      <c r="H595" s="812"/>
      <c r="I595" s="812"/>
      <c r="J595" s="812"/>
      <c r="K595" s="812"/>
      <c r="L595" s="812"/>
    </row>
    <row r="596" spans="2:12" ht="15.75" customHeight="1">
      <c r="B596" s="812"/>
      <c r="C596" s="812"/>
      <c r="D596" s="812"/>
      <c r="E596" s="812"/>
      <c r="F596" s="812"/>
      <c r="G596" s="812"/>
      <c r="H596" s="812"/>
      <c r="I596" s="812"/>
      <c r="J596" s="812"/>
      <c r="K596" s="812"/>
      <c r="L596" s="812"/>
    </row>
    <row r="597" spans="2:12" ht="15.75" customHeight="1">
      <c r="B597" s="812"/>
      <c r="C597" s="812"/>
      <c r="D597" s="812"/>
      <c r="E597" s="812"/>
      <c r="F597" s="812"/>
      <c r="G597" s="812"/>
      <c r="H597" s="812"/>
      <c r="I597" s="812"/>
      <c r="J597" s="812"/>
      <c r="K597" s="812"/>
      <c r="L597" s="812"/>
    </row>
    <row r="598" spans="2:12" ht="15.75" customHeight="1">
      <c r="B598" s="812"/>
      <c r="C598" s="812"/>
      <c r="D598" s="812"/>
      <c r="E598" s="812"/>
      <c r="F598" s="812"/>
      <c r="G598" s="812"/>
      <c r="H598" s="812"/>
      <c r="I598" s="812"/>
      <c r="J598" s="812"/>
      <c r="K598" s="812"/>
      <c r="L598" s="812"/>
    </row>
    <row r="599" spans="2:12" ht="15.75" customHeight="1">
      <c r="B599" s="812"/>
      <c r="C599" s="812"/>
      <c r="D599" s="812"/>
      <c r="E599" s="812"/>
      <c r="F599" s="812"/>
      <c r="G599" s="812"/>
      <c r="H599" s="812"/>
      <c r="I599" s="812"/>
      <c r="J599" s="812"/>
      <c r="K599" s="812"/>
      <c r="L599" s="812"/>
    </row>
    <row r="600" spans="2:12" ht="15.75" customHeight="1">
      <c r="B600" s="812"/>
      <c r="C600" s="812"/>
      <c r="D600" s="812"/>
      <c r="E600" s="812"/>
      <c r="F600" s="812"/>
      <c r="G600" s="812"/>
      <c r="H600" s="812"/>
      <c r="I600" s="812"/>
      <c r="J600" s="812"/>
      <c r="K600" s="812"/>
      <c r="L600" s="812"/>
    </row>
    <row r="601" spans="2:12" ht="15.75" customHeight="1">
      <c r="B601" s="812"/>
      <c r="C601" s="812"/>
      <c r="D601" s="812"/>
      <c r="E601" s="812"/>
      <c r="F601" s="812"/>
      <c r="G601" s="812"/>
      <c r="H601" s="812"/>
      <c r="I601" s="812"/>
      <c r="J601" s="812"/>
      <c r="K601" s="812"/>
      <c r="L601" s="812"/>
    </row>
    <row r="602" spans="2:12" ht="15.75" customHeight="1">
      <c r="B602" s="812"/>
      <c r="C602" s="812"/>
      <c r="D602" s="812"/>
      <c r="E602" s="812"/>
      <c r="F602" s="812"/>
      <c r="G602" s="812"/>
      <c r="H602" s="812"/>
      <c r="I602" s="812"/>
      <c r="J602" s="812"/>
      <c r="K602" s="812"/>
      <c r="L602" s="812"/>
    </row>
    <row r="603" spans="2:12" ht="15.75" customHeight="1">
      <c r="B603" s="812"/>
      <c r="C603" s="812"/>
      <c r="D603" s="812"/>
      <c r="E603" s="812"/>
      <c r="F603" s="812"/>
      <c r="G603" s="812"/>
      <c r="H603" s="812"/>
      <c r="I603" s="812"/>
      <c r="J603" s="812"/>
      <c r="K603" s="812"/>
      <c r="L603" s="812"/>
    </row>
    <row r="604" spans="2:12" ht="15.75" customHeight="1">
      <c r="B604" s="812"/>
      <c r="C604" s="812"/>
      <c r="D604" s="812"/>
      <c r="E604" s="812"/>
      <c r="F604" s="812"/>
      <c r="G604" s="812"/>
      <c r="H604" s="812"/>
      <c r="I604" s="812"/>
      <c r="J604" s="812"/>
      <c r="K604" s="812"/>
      <c r="L604" s="812"/>
    </row>
    <row r="605" spans="2:12" ht="15.75" customHeight="1">
      <c r="B605" s="812"/>
      <c r="C605" s="812"/>
      <c r="D605" s="812"/>
      <c r="E605" s="812"/>
      <c r="F605" s="812"/>
      <c r="G605" s="812"/>
      <c r="H605" s="812"/>
      <c r="I605" s="812"/>
      <c r="J605" s="812"/>
      <c r="K605" s="812"/>
      <c r="L605" s="812"/>
    </row>
    <row r="606" spans="2:12" ht="15.75" customHeight="1">
      <c r="B606" s="812"/>
      <c r="C606" s="812"/>
      <c r="D606" s="812"/>
      <c r="E606" s="812"/>
      <c r="F606" s="812"/>
      <c r="G606" s="812"/>
      <c r="H606" s="812"/>
      <c r="I606" s="812"/>
      <c r="J606" s="812"/>
      <c r="K606" s="812"/>
      <c r="L606" s="812"/>
    </row>
    <row r="607" spans="2:12" ht="15.75" customHeight="1">
      <c r="B607" s="812"/>
      <c r="C607" s="812"/>
      <c r="D607" s="812"/>
      <c r="E607" s="812"/>
      <c r="F607" s="812"/>
      <c r="G607" s="812"/>
      <c r="H607" s="812"/>
      <c r="I607" s="812"/>
      <c r="J607" s="812"/>
      <c r="K607" s="812"/>
      <c r="L607" s="812"/>
    </row>
    <row r="608" spans="2:12" ht="15.75" customHeight="1">
      <c r="B608" s="812"/>
      <c r="C608" s="812"/>
      <c r="D608" s="812"/>
      <c r="E608" s="812"/>
      <c r="F608" s="812"/>
      <c r="G608" s="812"/>
      <c r="H608" s="812"/>
      <c r="I608" s="812"/>
      <c r="J608" s="812"/>
      <c r="K608" s="812"/>
      <c r="L608" s="812"/>
    </row>
    <row r="609" spans="2:12" ht="15.75" customHeight="1">
      <c r="B609" s="812"/>
      <c r="C609" s="812"/>
      <c r="D609" s="812"/>
      <c r="E609" s="812"/>
      <c r="F609" s="812"/>
      <c r="G609" s="812"/>
      <c r="H609" s="812"/>
      <c r="I609" s="812"/>
      <c r="J609" s="812"/>
      <c r="K609" s="812"/>
      <c r="L609" s="812"/>
    </row>
    <row r="610" spans="2:12" ht="15.75" customHeight="1">
      <c r="B610" s="812"/>
      <c r="C610" s="812"/>
      <c r="D610" s="812"/>
      <c r="E610" s="812"/>
      <c r="F610" s="812"/>
      <c r="G610" s="812"/>
      <c r="H610" s="812"/>
      <c r="I610" s="812"/>
      <c r="J610" s="812"/>
      <c r="K610" s="812"/>
      <c r="L610" s="812"/>
    </row>
    <row r="611" spans="2:12" ht="15.75" customHeight="1">
      <c r="B611" s="812"/>
      <c r="C611" s="812"/>
      <c r="D611" s="812"/>
      <c r="E611" s="812"/>
      <c r="F611" s="812"/>
      <c r="G611" s="812"/>
      <c r="H611" s="812"/>
      <c r="I611" s="812"/>
      <c r="J611" s="812"/>
      <c r="K611" s="812"/>
      <c r="L611" s="812"/>
    </row>
    <row r="612" spans="2:12" ht="15.75" customHeight="1">
      <c r="B612" s="812"/>
      <c r="C612" s="812"/>
      <c r="D612" s="812"/>
      <c r="E612" s="812"/>
      <c r="F612" s="812"/>
      <c r="G612" s="812"/>
      <c r="H612" s="812"/>
      <c r="I612" s="812"/>
      <c r="J612" s="812"/>
      <c r="K612" s="812"/>
      <c r="L612" s="812"/>
    </row>
    <row r="613" spans="2:12" ht="15.75" customHeight="1">
      <c r="B613" s="812"/>
      <c r="C613" s="812"/>
      <c r="D613" s="812"/>
      <c r="E613" s="812"/>
      <c r="F613" s="812"/>
      <c r="G613" s="812"/>
      <c r="H613" s="812"/>
      <c r="I613" s="812"/>
      <c r="J613" s="812"/>
      <c r="K613" s="812"/>
      <c r="L613" s="812"/>
    </row>
    <row r="614" spans="2:12" ht="15.75" customHeight="1">
      <c r="B614" s="812"/>
      <c r="C614" s="812"/>
      <c r="D614" s="812"/>
      <c r="E614" s="812"/>
      <c r="F614" s="812"/>
      <c r="G614" s="812"/>
      <c r="H614" s="812"/>
      <c r="I614" s="812"/>
      <c r="J614" s="812"/>
      <c r="K614" s="812"/>
      <c r="L614" s="812"/>
    </row>
    <row r="615" spans="2:12" ht="15.75" customHeight="1">
      <c r="B615" s="812"/>
      <c r="C615" s="812"/>
      <c r="D615" s="812"/>
      <c r="E615" s="812"/>
      <c r="F615" s="812"/>
      <c r="G615" s="812"/>
      <c r="H615" s="812"/>
      <c r="I615" s="812"/>
      <c r="J615" s="812"/>
      <c r="K615" s="812"/>
      <c r="L615" s="812"/>
    </row>
    <row r="616" spans="2:12" ht="15.75" customHeight="1">
      <c r="B616" s="812"/>
      <c r="C616" s="812"/>
      <c r="D616" s="812"/>
      <c r="E616" s="812"/>
      <c r="F616" s="812"/>
      <c r="G616" s="812"/>
      <c r="H616" s="812"/>
      <c r="I616" s="812"/>
      <c r="J616" s="812"/>
      <c r="K616" s="812"/>
      <c r="L616" s="812"/>
    </row>
    <row r="617" spans="2:12" ht="15.75" customHeight="1">
      <c r="B617" s="812"/>
      <c r="C617" s="812"/>
      <c r="D617" s="812"/>
      <c r="E617" s="812"/>
      <c r="F617" s="812"/>
      <c r="G617" s="812"/>
      <c r="H617" s="812"/>
      <c r="I617" s="812"/>
      <c r="J617" s="812"/>
      <c r="K617" s="812"/>
      <c r="L617" s="812"/>
    </row>
    <row r="618" spans="2:12" ht="15.75" customHeight="1">
      <c r="B618" s="812"/>
      <c r="C618" s="812"/>
      <c r="D618" s="812"/>
      <c r="E618" s="812"/>
      <c r="F618" s="812"/>
      <c r="G618" s="812"/>
      <c r="H618" s="812"/>
      <c r="I618" s="812"/>
      <c r="J618" s="812"/>
      <c r="K618" s="812"/>
      <c r="L618" s="812"/>
    </row>
    <row r="619" spans="2:12" ht="15.75" customHeight="1">
      <c r="B619" s="812"/>
      <c r="C619" s="812"/>
      <c r="D619" s="812"/>
      <c r="E619" s="812"/>
      <c r="F619" s="812"/>
      <c r="G619" s="812"/>
      <c r="H619" s="812"/>
      <c r="I619" s="812"/>
      <c r="J619" s="812"/>
      <c r="K619" s="812"/>
      <c r="L619" s="812"/>
    </row>
    <row r="620" spans="2:12" ht="15.75" customHeight="1">
      <c r="B620" s="812"/>
      <c r="C620" s="812"/>
      <c r="D620" s="812"/>
      <c r="E620" s="812"/>
      <c r="F620" s="812"/>
      <c r="G620" s="812"/>
      <c r="H620" s="812"/>
      <c r="I620" s="812"/>
      <c r="J620" s="812"/>
      <c r="K620" s="812"/>
      <c r="L620" s="812"/>
    </row>
    <row r="621" spans="2:12" ht="15.75" customHeight="1">
      <c r="B621" s="812"/>
      <c r="C621" s="812"/>
      <c r="D621" s="812"/>
      <c r="E621" s="812"/>
      <c r="F621" s="812"/>
      <c r="G621" s="812"/>
      <c r="H621" s="812"/>
      <c r="I621" s="812"/>
      <c r="J621" s="812"/>
      <c r="K621" s="812"/>
      <c r="L621" s="812"/>
    </row>
    <row r="622" spans="2:12" ht="15.75" customHeight="1">
      <c r="B622" s="812"/>
      <c r="C622" s="812"/>
      <c r="D622" s="812"/>
      <c r="E622" s="812"/>
      <c r="F622" s="812"/>
      <c r="G622" s="812"/>
      <c r="H622" s="812"/>
      <c r="I622" s="812"/>
      <c r="J622" s="812"/>
      <c r="K622" s="812"/>
      <c r="L622" s="812"/>
    </row>
    <row r="623" spans="2:12" ht="15.75" customHeight="1">
      <c r="B623" s="812"/>
      <c r="C623" s="812"/>
      <c r="D623" s="812"/>
      <c r="E623" s="812"/>
      <c r="F623" s="812"/>
      <c r="G623" s="812"/>
      <c r="H623" s="812"/>
      <c r="I623" s="812"/>
      <c r="J623" s="812"/>
      <c r="K623" s="812"/>
      <c r="L623" s="812"/>
    </row>
    <row r="624" spans="2:12" ht="15.75" customHeight="1">
      <c r="B624" s="812"/>
      <c r="C624" s="812"/>
      <c r="D624" s="812"/>
      <c r="E624" s="812"/>
      <c r="F624" s="812"/>
      <c r="G624" s="812"/>
      <c r="H624" s="812"/>
      <c r="I624" s="812"/>
      <c r="J624" s="812"/>
      <c r="K624" s="812"/>
      <c r="L624" s="812"/>
    </row>
    <row r="625" spans="2:12" ht="15.75" customHeight="1">
      <c r="B625" s="812"/>
      <c r="C625" s="812"/>
      <c r="D625" s="812"/>
      <c r="E625" s="812"/>
      <c r="F625" s="812"/>
      <c r="G625" s="812"/>
      <c r="H625" s="812"/>
      <c r="I625" s="812"/>
      <c r="J625" s="812"/>
      <c r="K625" s="812"/>
      <c r="L625" s="812"/>
    </row>
    <row r="626" spans="2:12" ht="15.75" customHeight="1">
      <c r="B626" s="812"/>
      <c r="C626" s="812"/>
      <c r="D626" s="812"/>
      <c r="E626" s="812"/>
      <c r="F626" s="812"/>
      <c r="G626" s="812"/>
      <c r="H626" s="812"/>
      <c r="I626" s="812"/>
      <c r="J626" s="812"/>
      <c r="K626" s="812"/>
      <c r="L626" s="812"/>
    </row>
    <row r="627" spans="2:12" ht="15.75" customHeight="1">
      <c r="B627" s="812"/>
      <c r="C627" s="812"/>
      <c r="D627" s="812"/>
      <c r="E627" s="812"/>
      <c r="F627" s="812"/>
      <c r="G627" s="812"/>
      <c r="H627" s="812"/>
      <c r="I627" s="812"/>
      <c r="J627" s="812"/>
      <c r="K627" s="812"/>
      <c r="L627" s="812"/>
    </row>
    <row r="628" spans="2:12" ht="15.75" customHeight="1">
      <c r="B628" s="812"/>
      <c r="C628" s="812"/>
      <c r="D628" s="812"/>
      <c r="E628" s="812"/>
      <c r="F628" s="812"/>
      <c r="G628" s="812"/>
      <c r="H628" s="812"/>
      <c r="I628" s="812"/>
      <c r="J628" s="812"/>
      <c r="K628" s="812"/>
      <c r="L628" s="812"/>
    </row>
    <row r="629" spans="2:12" ht="15.75" customHeight="1">
      <c r="B629" s="812"/>
      <c r="C629" s="812"/>
      <c r="D629" s="812"/>
      <c r="E629" s="812"/>
      <c r="F629" s="812"/>
      <c r="G629" s="812"/>
      <c r="H629" s="812"/>
      <c r="I629" s="812"/>
      <c r="J629" s="812"/>
      <c r="K629" s="812"/>
      <c r="L629" s="812"/>
    </row>
    <row r="630" spans="2:12" ht="15.75" customHeight="1">
      <c r="B630" s="812"/>
      <c r="C630" s="812"/>
      <c r="D630" s="812"/>
      <c r="E630" s="812"/>
      <c r="F630" s="812"/>
      <c r="G630" s="812"/>
      <c r="H630" s="812"/>
      <c r="I630" s="812"/>
      <c r="J630" s="812"/>
      <c r="K630" s="812"/>
      <c r="L630" s="812"/>
    </row>
    <row r="631" spans="2:12" ht="15.75" customHeight="1">
      <c r="B631" s="812"/>
      <c r="C631" s="812"/>
      <c r="D631" s="812"/>
      <c r="E631" s="812"/>
      <c r="F631" s="812"/>
      <c r="G631" s="812"/>
      <c r="H631" s="812"/>
      <c r="I631" s="812"/>
      <c r="J631" s="812"/>
      <c r="K631" s="812"/>
      <c r="L631" s="812"/>
    </row>
    <row r="632" spans="2:12" ht="15.75" customHeight="1">
      <c r="B632" s="812"/>
      <c r="C632" s="812"/>
      <c r="D632" s="812"/>
      <c r="E632" s="812"/>
      <c r="F632" s="812"/>
      <c r="G632" s="812"/>
      <c r="H632" s="812"/>
      <c r="I632" s="812"/>
      <c r="J632" s="812"/>
      <c r="K632" s="812"/>
      <c r="L632" s="812"/>
    </row>
    <row r="633" spans="2:12" ht="15.75" customHeight="1">
      <c r="B633" s="812"/>
      <c r="C633" s="812"/>
      <c r="D633" s="812"/>
      <c r="E633" s="812"/>
      <c r="F633" s="812"/>
      <c r="G633" s="812"/>
      <c r="H633" s="812"/>
      <c r="I633" s="812"/>
      <c r="J633" s="812"/>
      <c r="K633" s="812"/>
      <c r="L633" s="812"/>
    </row>
    <row r="634" spans="2:12" ht="15.75" customHeight="1">
      <c r="B634" s="812"/>
      <c r="C634" s="812"/>
      <c r="D634" s="812"/>
      <c r="E634" s="812"/>
      <c r="F634" s="812"/>
      <c r="G634" s="812"/>
      <c r="H634" s="812"/>
      <c r="I634" s="812"/>
      <c r="J634" s="812"/>
      <c r="K634" s="812"/>
      <c r="L634" s="812"/>
    </row>
    <row r="635" spans="2:12" ht="15.75" customHeight="1">
      <c r="B635" s="812"/>
      <c r="C635" s="812"/>
      <c r="D635" s="812"/>
      <c r="E635" s="812"/>
      <c r="F635" s="812"/>
      <c r="G635" s="812"/>
      <c r="H635" s="812"/>
      <c r="I635" s="812"/>
      <c r="J635" s="812"/>
      <c r="K635" s="812"/>
      <c r="L635" s="812"/>
    </row>
    <row r="636" spans="2:12" ht="15.75" customHeight="1">
      <c r="B636" s="812"/>
      <c r="C636" s="812"/>
      <c r="D636" s="812"/>
      <c r="E636" s="812"/>
      <c r="F636" s="812"/>
      <c r="G636" s="812"/>
      <c r="H636" s="812"/>
      <c r="I636" s="812"/>
      <c r="J636" s="812"/>
      <c r="K636" s="812"/>
      <c r="L636" s="812"/>
    </row>
    <row r="637" spans="2:12" ht="15.75" customHeight="1">
      <c r="B637" s="812"/>
      <c r="C637" s="812"/>
      <c r="D637" s="812"/>
      <c r="E637" s="812"/>
      <c r="F637" s="812"/>
      <c r="G637" s="812"/>
      <c r="H637" s="812"/>
      <c r="I637" s="812"/>
      <c r="J637" s="812"/>
      <c r="K637" s="812"/>
      <c r="L637" s="812"/>
    </row>
    <row r="638" spans="2:12" ht="15.75" customHeight="1">
      <c r="B638" s="812"/>
      <c r="C638" s="812"/>
      <c r="D638" s="812"/>
      <c r="E638" s="812"/>
      <c r="F638" s="812"/>
      <c r="G638" s="812"/>
      <c r="H638" s="812"/>
      <c r="I638" s="812"/>
      <c r="J638" s="812"/>
      <c r="K638" s="812"/>
      <c r="L638" s="812"/>
    </row>
    <row r="639" spans="2:12" ht="15.75" customHeight="1">
      <c r="B639" s="812"/>
      <c r="C639" s="812"/>
      <c r="D639" s="812"/>
      <c r="E639" s="812"/>
      <c r="F639" s="812"/>
      <c r="G639" s="812"/>
      <c r="H639" s="812"/>
      <c r="I639" s="812"/>
      <c r="J639" s="812"/>
      <c r="K639" s="812"/>
      <c r="L639" s="812"/>
    </row>
    <row r="640" spans="2:12" ht="15.75" customHeight="1">
      <c r="B640" s="812"/>
      <c r="C640" s="812"/>
      <c r="D640" s="812"/>
      <c r="E640" s="812"/>
      <c r="F640" s="812"/>
      <c r="G640" s="812"/>
      <c r="H640" s="812"/>
      <c r="I640" s="812"/>
      <c r="J640" s="812"/>
      <c r="K640" s="812"/>
      <c r="L640" s="812"/>
    </row>
    <row r="641" spans="2:12" ht="15.75" customHeight="1">
      <c r="B641" s="812"/>
      <c r="C641" s="812"/>
      <c r="D641" s="812"/>
      <c r="E641" s="812"/>
      <c r="F641" s="812"/>
      <c r="G641" s="812"/>
      <c r="H641" s="812"/>
      <c r="I641" s="812"/>
      <c r="J641" s="812"/>
      <c r="K641" s="812"/>
      <c r="L641" s="812"/>
    </row>
    <row r="642" spans="2:12" ht="15.75" customHeight="1">
      <c r="B642" s="812"/>
      <c r="C642" s="812"/>
      <c r="D642" s="812"/>
      <c r="E642" s="812"/>
      <c r="F642" s="812"/>
      <c r="G642" s="812"/>
      <c r="H642" s="812"/>
      <c r="I642" s="812"/>
      <c r="J642" s="812"/>
      <c r="K642" s="812"/>
      <c r="L642" s="812"/>
    </row>
    <row r="643" spans="2:12" ht="15.75" customHeight="1">
      <c r="B643" s="812"/>
      <c r="C643" s="812"/>
      <c r="D643" s="812"/>
      <c r="E643" s="812"/>
      <c r="F643" s="812"/>
      <c r="G643" s="812"/>
      <c r="H643" s="812"/>
      <c r="I643" s="812"/>
      <c r="J643" s="812"/>
      <c r="K643" s="812"/>
      <c r="L643" s="812"/>
    </row>
    <row r="644" spans="2:12" ht="15.75" customHeight="1">
      <c r="B644" s="812"/>
      <c r="C644" s="812"/>
      <c r="D644" s="812"/>
      <c r="E644" s="812"/>
      <c r="F644" s="812"/>
      <c r="G644" s="812"/>
      <c r="H644" s="812"/>
      <c r="I644" s="812"/>
      <c r="J644" s="812"/>
      <c r="K644" s="812"/>
      <c r="L644" s="812"/>
    </row>
    <row r="645" spans="2:12" ht="15.75" customHeight="1">
      <c r="B645" s="812"/>
      <c r="C645" s="812"/>
      <c r="D645" s="812"/>
      <c r="E645" s="812"/>
      <c r="F645" s="812"/>
      <c r="G645" s="812"/>
      <c r="H645" s="812"/>
      <c r="I645" s="812"/>
      <c r="J645" s="812"/>
      <c r="K645" s="812"/>
      <c r="L645" s="812"/>
    </row>
    <row r="646" spans="2:12" ht="15.75" customHeight="1">
      <c r="B646" s="812"/>
      <c r="C646" s="812"/>
      <c r="D646" s="812"/>
      <c r="E646" s="812"/>
      <c r="F646" s="812"/>
      <c r="G646" s="812"/>
      <c r="H646" s="812"/>
      <c r="I646" s="812"/>
      <c r="J646" s="812"/>
      <c r="K646" s="812"/>
      <c r="L646" s="812"/>
    </row>
    <row r="647" spans="2:12" ht="15.75" customHeight="1">
      <c r="B647" s="812"/>
      <c r="C647" s="812"/>
      <c r="D647" s="812"/>
      <c r="E647" s="812"/>
      <c r="F647" s="812"/>
      <c r="G647" s="812"/>
      <c r="H647" s="812"/>
      <c r="I647" s="812"/>
      <c r="J647" s="812"/>
      <c r="K647" s="812"/>
      <c r="L647" s="812"/>
    </row>
    <row r="648" spans="2:12" ht="15.75" customHeight="1">
      <c r="B648" s="812"/>
      <c r="C648" s="812"/>
      <c r="D648" s="812"/>
      <c r="E648" s="812"/>
      <c r="F648" s="812"/>
      <c r="G648" s="812"/>
      <c r="H648" s="812"/>
      <c r="I648" s="812"/>
      <c r="J648" s="812"/>
      <c r="K648" s="812"/>
      <c r="L648" s="812"/>
    </row>
    <row r="649" spans="2:12" ht="15.75" customHeight="1">
      <c r="B649" s="812"/>
      <c r="C649" s="812"/>
      <c r="D649" s="812"/>
      <c r="E649" s="812"/>
      <c r="F649" s="812"/>
      <c r="G649" s="812"/>
      <c r="H649" s="812"/>
      <c r="I649" s="812"/>
      <c r="J649" s="812"/>
      <c r="K649" s="812"/>
      <c r="L649" s="812"/>
    </row>
    <row r="650" spans="2:12" ht="15.75" customHeight="1">
      <c r="B650" s="812"/>
      <c r="C650" s="812"/>
      <c r="D650" s="812"/>
      <c r="E650" s="812"/>
      <c r="F650" s="812"/>
      <c r="G650" s="812"/>
      <c r="H650" s="812"/>
      <c r="I650" s="812"/>
      <c r="J650" s="812"/>
      <c r="K650" s="812"/>
      <c r="L650" s="812"/>
    </row>
    <row r="651" spans="2:12" ht="15.75" customHeight="1">
      <c r="B651" s="812"/>
      <c r="C651" s="812"/>
      <c r="D651" s="812"/>
      <c r="E651" s="812"/>
      <c r="F651" s="812"/>
      <c r="G651" s="812"/>
      <c r="H651" s="812"/>
      <c r="I651" s="812"/>
      <c r="J651" s="812"/>
      <c r="K651" s="812"/>
      <c r="L651" s="812"/>
    </row>
    <row r="652" spans="2:12" ht="15.75" customHeight="1">
      <c r="B652" s="812"/>
      <c r="C652" s="812"/>
      <c r="D652" s="812"/>
      <c r="E652" s="812"/>
      <c r="F652" s="812"/>
      <c r="G652" s="812"/>
      <c r="H652" s="812"/>
      <c r="I652" s="812"/>
      <c r="J652" s="812"/>
      <c r="K652" s="812"/>
      <c r="L652" s="812"/>
    </row>
    <row r="653" spans="2:12" ht="15.75" customHeight="1">
      <c r="B653" s="812"/>
      <c r="C653" s="812"/>
      <c r="D653" s="812"/>
      <c r="E653" s="812"/>
      <c r="F653" s="812"/>
      <c r="G653" s="812"/>
      <c r="H653" s="812"/>
      <c r="I653" s="812"/>
      <c r="J653" s="812"/>
      <c r="K653" s="812"/>
      <c r="L653" s="812"/>
    </row>
    <row r="654" spans="2:12" ht="15.75" customHeight="1">
      <c r="B654" s="812"/>
      <c r="C654" s="812"/>
      <c r="D654" s="812"/>
      <c r="E654" s="812"/>
      <c r="F654" s="812"/>
      <c r="G654" s="812"/>
      <c r="H654" s="812"/>
      <c r="I654" s="812"/>
      <c r="J654" s="812"/>
      <c r="K654" s="812"/>
      <c r="L654" s="812"/>
    </row>
    <row r="655" spans="2:12" ht="15.75" customHeight="1">
      <c r="B655" s="812"/>
      <c r="C655" s="812"/>
      <c r="D655" s="812"/>
      <c r="E655" s="812"/>
      <c r="F655" s="812"/>
      <c r="G655" s="812"/>
      <c r="H655" s="812"/>
      <c r="I655" s="812"/>
      <c r="J655" s="812"/>
      <c r="K655" s="812"/>
      <c r="L655" s="812"/>
    </row>
    <row r="656" spans="2:12" ht="15.75" customHeight="1">
      <c r="B656" s="812"/>
      <c r="C656" s="812"/>
      <c r="D656" s="812"/>
      <c r="E656" s="812"/>
      <c r="F656" s="812"/>
      <c r="G656" s="812"/>
      <c r="H656" s="812"/>
      <c r="I656" s="812"/>
      <c r="J656" s="812"/>
      <c r="K656" s="812"/>
      <c r="L656" s="812"/>
    </row>
    <row r="657" spans="2:12" ht="15.75" customHeight="1">
      <c r="B657" s="812"/>
      <c r="C657" s="812"/>
      <c r="D657" s="812"/>
      <c r="E657" s="812"/>
      <c r="F657" s="812"/>
      <c r="G657" s="812"/>
      <c r="H657" s="812"/>
      <c r="I657" s="812"/>
      <c r="J657" s="812"/>
      <c r="K657" s="812"/>
      <c r="L657" s="812"/>
    </row>
    <row r="658" spans="2:12" ht="15.75" customHeight="1">
      <c r="B658" s="812"/>
      <c r="C658" s="812"/>
      <c r="D658" s="812"/>
      <c r="E658" s="812"/>
      <c r="F658" s="812"/>
      <c r="G658" s="812"/>
      <c r="H658" s="812"/>
      <c r="I658" s="812"/>
      <c r="J658" s="812"/>
      <c r="K658" s="812"/>
      <c r="L658" s="812"/>
    </row>
    <row r="659" spans="2:12" ht="15.75" customHeight="1">
      <c r="B659" s="812"/>
      <c r="C659" s="812"/>
      <c r="D659" s="812"/>
      <c r="E659" s="812"/>
      <c r="F659" s="812"/>
      <c r="G659" s="812"/>
      <c r="H659" s="812"/>
      <c r="I659" s="812"/>
      <c r="J659" s="812"/>
      <c r="K659" s="812"/>
      <c r="L659" s="812"/>
    </row>
    <row r="660" spans="2:12" ht="15.75" customHeight="1">
      <c r="B660" s="812"/>
      <c r="C660" s="812"/>
      <c r="D660" s="812"/>
      <c r="E660" s="812"/>
      <c r="F660" s="812"/>
      <c r="G660" s="812"/>
      <c r="H660" s="812"/>
      <c r="I660" s="812"/>
      <c r="J660" s="812"/>
      <c r="K660" s="812"/>
      <c r="L660" s="812"/>
    </row>
    <row r="661" spans="2:12" ht="15.75" customHeight="1">
      <c r="B661" s="812"/>
      <c r="C661" s="812"/>
      <c r="D661" s="812"/>
      <c r="E661" s="812"/>
      <c r="F661" s="812"/>
      <c r="G661" s="812"/>
      <c r="H661" s="812"/>
      <c r="I661" s="812"/>
      <c r="J661" s="812"/>
      <c r="K661" s="812"/>
      <c r="L661" s="812"/>
    </row>
    <row r="662" spans="2:12" ht="15.75" customHeight="1">
      <c r="B662" s="812"/>
      <c r="C662" s="812"/>
      <c r="D662" s="812"/>
      <c r="E662" s="812"/>
      <c r="F662" s="812"/>
      <c r="G662" s="812"/>
      <c r="H662" s="812"/>
      <c r="I662" s="812"/>
      <c r="J662" s="812"/>
      <c r="K662" s="812"/>
      <c r="L662" s="812"/>
    </row>
    <row r="663" spans="2:12" ht="15.75" customHeight="1">
      <c r="B663" s="812"/>
      <c r="C663" s="812"/>
      <c r="D663" s="812"/>
      <c r="E663" s="812"/>
      <c r="F663" s="812"/>
      <c r="G663" s="812"/>
      <c r="H663" s="812"/>
      <c r="I663" s="812"/>
      <c r="J663" s="812"/>
      <c r="K663" s="812"/>
      <c r="L663" s="812"/>
    </row>
    <row r="664" spans="2:12" ht="15.75" customHeight="1">
      <c r="B664" s="812"/>
      <c r="C664" s="812"/>
      <c r="D664" s="812"/>
      <c r="E664" s="812"/>
      <c r="F664" s="812"/>
      <c r="G664" s="812"/>
      <c r="H664" s="812"/>
      <c r="I664" s="812"/>
      <c r="J664" s="812"/>
      <c r="K664" s="812"/>
      <c r="L664" s="812"/>
    </row>
    <row r="665" spans="2:12" ht="15.75" customHeight="1">
      <c r="B665" s="812"/>
      <c r="C665" s="812"/>
      <c r="D665" s="812"/>
      <c r="E665" s="812"/>
      <c r="F665" s="812"/>
      <c r="G665" s="812"/>
      <c r="H665" s="812"/>
      <c r="I665" s="812"/>
      <c r="J665" s="812"/>
      <c r="K665" s="812"/>
      <c r="L665" s="812"/>
    </row>
    <row r="666" spans="2:12" ht="15.75" customHeight="1">
      <c r="B666" s="812"/>
      <c r="C666" s="812"/>
      <c r="D666" s="812"/>
      <c r="E666" s="812"/>
      <c r="F666" s="812"/>
      <c r="G666" s="812"/>
      <c r="H666" s="812"/>
      <c r="I666" s="812"/>
      <c r="J666" s="812"/>
      <c r="K666" s="812"/>
      <c r="L666" s="812"/>
    </row>
    <row r="667" spans="2:12" ht="15.75" customHeight="1">
      <c r="B667" s="812"/>
      <c r="C667" s="812"/>
      <c r="D667" s="812"/>
      <c r="E667" s="812"/>
      <c r="F667" s="812"/>
      <c r="G667" s="812"/>
      <c r="H667" s="812"/>
      <c r="I667" s="812"/>
      <c r="J667" s="812"/>
      <c r="K667" s="812"/>
      <c r="L667" s="812"/>
    </row>
    <row r="668" spans="2:12" ht="15.75" customHeight="1">
      <c r="B668" s="812"/>
      <c r="C668" s="812"/>
      <c r="D668" s="812"/>
      <c r="E668" s="812"/>
      <c r="F668" s="812"/>
      <c r="G668" s="812"/>
      <c r="H668" s="812"/>
      <c r="I668" s="812"/>
      <c r="J668" s="812"/>
      <c r="K668" s="812"/>
      <c r="L668" s="812"/>
    </row>
    <row r="669" spans="2:12" ht="15.75" customHeight="1">
      <c r="B669" s="812"/>
      <c r="C669" s="812"/>
      <c r="D669" s="812"/>
      <c r="E669" s="812"/>
      <c r="F669" s="812"/>
      <c r="G669" s="812"/>
      <c r="H669" s="812"/>
      <c r="I669" s="812"/>
      <c r="J669" s="812"/>
      <c r="K669" s="812"/>
      <c r="L669" s="812"/>
    </row>
    <row r="670" spans="2:12" ht="15.75" customHeight="1">
      <c r="B670" s="812"/>
      <c r="C670" s="812"/>
      <c r="D670" s="812"/>
      <c r="E670" s="812"/>
      <c r="F670" s="812"/>
      <c r="G670" s="812"/>
      <c r="H670" s="812"/>
      <c r="I670" s="812"/>
      <c r="J670" s="812"/>
      <c r="K670" s="812"/>
      <c r="L670" s="812"/>
    </row>
    <row r="671" spans="2:12" ht="15.75" customHeight="1">
      <c r="B671" s="812"/>
      <c r="C671" s="812"/>
      <c r="D671" s="812"/>
      <c r="E671" s="812"/>
      <c r="F671" s="812"/>
      <c r="G671" s="812"/>
      <c r="H671" s="812"/>
      <c r="I671" s="812"/>
      <c r="J671" s="812"/>
      <c r="K671" s="812"/>
      <c r="L671" s="812"/>
    </row>
    <row r="672" spans="2:12" ht="15.75" customHeight="1">
      <c r="B672" s="812"/>
      <c r="C672" s="812"/>
      <c r="D672" s="812"/>
      <c r="E672" s="812"/>
      <c r="F672" s="812"/>
      <c r="G672" s="812"/>
      <c r="H672" s="812"/>
      <c r="I672" s="812"/>
      <c r="J672" s="812"/>
      <c r="K672" s="812"/>
      <c r="L672" s="812"/>
    </row>
    <row r="673" spans="2:12" ht="15.75" customHeight="1">
      <c r="B673" s="812"/>
      <c r="C673" s="812"/>
      <c r="D673" s="812"/>
      <c r="E673" s="812"/>
      <c r="F673" s="812"/>
      <c r="G673" s="812"/>
      <c r="H673" s="812"/>
      <c r="I673" s="812"/>
      <c r="J673" s="812"/>
      <c r="K673" s="812"/>
      <c r="L673" s="812"/>
    </row>
    <row r="674" spans="2:12" ht="15.75" customHeight="1">
      <c r="B674" s="812"/>
      <c r="C674" s="812"/>
      <c r="D674" s="812"/>
      <c r="E674" s="812"/>
      <c r="F674" s="812"/>
      <c r="G674" s="812"/>
      <c r="H674" s="812"/>
      <c r="I674" s="812"/>
      <c r="J674" s="812"/>
      <c r="K674" s="812"/>
      <c r="L674" s="812"/>
    </row>
    <row r="675" spans="2:12" ht="15.75" customHeight="1">
      <c r="B675" s="812"/>
      <c r="C675" s="812"/>
      <c r="D675" s="812"/>
      <c r="E675" s="812"/>
      <c r="F675" s="812"/>
      <c r="G675" s="812"/>
      <c r="H675" s="812"/>
      <c r="I675" s="812"/>
      <c r="J675" s="812"/>
      <c r="K675" s="812"/>
      <c r="L675" s="812"/>
    </row>
    <row r="676" spans="2:12" ht="15.75" customHeight="1">
      <c r="B676" s="812"/>
      <c r="C676" s="812"/>
      <c r="D676" s="812"/>
      <c r="E676" s="812"/>
      <c r="F676" s="812"/>
      <c r="G676" s="812"/>
      <c r="H676" s="812"/>
      <c r="I676" s="812"/>
      <c r="J676" s="812"/>
      <c r="K676" s="812"/>
      <c r="L676" s="812"/>
    </row>
    <row r="677" spans="2:12" ht="15.75" customHeight="1">
      <c r="B677" s="812"/>
      <c r="C677" s="812"/>
      <c r="D677" s="812"/>
      <c r="E677" s="812"/>
      <c r="F677" s="812"/>
      <c r="G677" s="812"/>
      <c r="H677" s="812"/>
      <c r="I677" s="812"/>
      <c r="J677" s="812"/>
      <c r="K677" s="812"/>
      <c r="L677" s="812"/>
    </row>
    <row r="678" spans="2:12" ht="15.75" customHeight="1">
      <c r="B678" s="812"/>
      <c r="C678" s="812"/>
      <c r="D678" s="812"/>
      <c r="E678" s="812"/>
      <c r="F678" s="812"/>
      <c r="G678" s="812"/>
      <c r="H678" s="812"/>
      <c r="I678" s="812"/>
      <c r="J678" s="812"/>
      <c r="K678" s="812"/>
      <c r="L678" s="812"/>
    </row>
    <row r="679" spans="2:12" ht="15.75" customHeight="1">
      <c r="B679" s="812"/>
      <c r="C679" s="812"/>
      <c r="D679" s="812"/>
      <c r="E679" s="812"/>
      <c r="F679" s="812"/>
      <c r="G679" s="812"/>
      <c r="H679" s="812"/>
      <c r="I679" s="812"/>
      <c r="J679" s="812"/>
      <c r="K679" s="812"/>
      <c r="L679" s="812"/>
    </row>
    <row r="680" spans="2:12" ht="15.75" customHeight="1">
      <c r="B680" s="812"/>
      <c r="C680" s="812"/>
      <c r="D680" s="812"/>
      <c r="E680" s="812"/>
      <c r="F680" s="812"/>
      <c r="G680" s="812"/>
      <c r="H680" s="812"/>
      <c r="I680" s="812"/>
      <c r="J680" s="812"/>
      <c r="K680" s="812"/>
      <c r="L680" s="812"/>
    </row>
    <row r="681" spans="2:12" ht="15.75" customHeight="1">
      <c r="B681" s="812"/>
      <c r="C681" s="812"/>
      <c r="D681" s="812"/>
      <c r="E681" s="812"/>
      <c r="F681" s="812"/>
      <c r="G681" s="812"/>
      <c r="H681" s="812"/>
      <c r="I681" s="812"/>
      <c r="J681" s="812"/>
      <c r="K681" s="812"/>
      <c r="L681" s="812"/>
    </row>
    <row r="682" spans="2:12" ht="15.75" customHeight="1">
      <c r="B682" s="812"/>
      <c r="C682" s="812"/>
      <c r="D682" s="812"/>
      <c r="E682" s="812"/>
      <c r="F682" s="812"/>
      <c r="G682" s="812"/>
      <c r="H682" s="812"/>
      <c r="I682" s="812"/>
      <c r="J682" s="812"/>
      <c r="K682" s="812"/>
      <c r="L682" s="812"/>
    </row>
    <row r="683" spans="2:12" ht="15.75" customHeight="1">
      <c r="B683" s="812"/>
      <c r="C683" s="812"/>
      <c r="D683" s="812"/>
      <c r="E683" s="812"/>
      <c r="F683" s="812"/>
      <c r="G683" s="812"/>
      <c r="H683" s="812"/>
      <c r="I683" s="812"/>
      <c r="J683" s="812"/>
      <c r="K683" s="812"/>
      <c r="L683" s="812"/>
    </row>
    <row r="684" spans="2:12" ht="15.75" customHeight="1">
      <c r="B684" s="812"/>
      <c r="C684" s="812"/>
      <c r="D684" s="812"/>
      <c r="E684" s="812"/>
      <c r="F684" s="812"/>
      <c r="G684" s="812"/>
      <c r="H684" s="812"/>
      <c r="I684" s="812"/>
      <c r="J684" s="812"/>
      <c r="K684" s="812"/>
      <c r="L684" s="812"/>
    </row>
    <row r="685" spans="2:12" ht="15.75" customHeight="1">
      <c r="B685" s="812"/>
      <c r="C685" s="812"/>
      <c r="D685" s="812"/>
      <c r="E685" s="812"/>
      <c r="F685" s="812"/>
      <c r="G685" s="812"/>
      <c r="H685" s="812"/>
      <c r="I685" s="812"/>
      <c r="J685" s="812"/>
      <c r="K685" s="812"/>
      <c r="L685" s="812"/>
    </row>
    <row r="686" spans="2:12" ht="15.75" customHeight="1">
      <c r="B686" s="812"/>
      <c r="C686" s="812"/>
      <c r="D686" s="812"/>
      <c r="E686" s="812"/>
      <c r="F686" s="812"/>
      <c r="G686" s="812"/>
      <c r="H686" s="812"/>
      <c r="I686" s="812"/>
      <c r="J686" s="812"/>
      <c r="K686" s="812"/>
      <c r="L686" s="812"/>
    </row>
    <row r="687" spans="2:12" ht="15.75" customHeight="1">
      <c r="B687" s="812"/>
      <c r="C687" s="812"/>
      <c r="D687" s="812"/>
      <c r="E687" s="812"/>
      <c r="F687" s="812"/>
      <c r="G687" s="812"/>
      <c r="H687" s="812"/>
      <c r="I687" s="812"/>
      <c r="J687" s="812"/>
      <c r="K687" s="812"/>
      <c r="L687" s="812"/>
    </row>
    <row r="688" spans="2:12" ht="15.75" customHeight="1">
      <c r="B688" s="812"/>
      <c r="C688" s="812"/>
      <c r="D688" s="812"/>
      <c r="E688" s="812"/>
      <c r="F688" s="812"/>
      <c r="G688" s="812"/>
      <c r="H688" s="812"/>
      <c r="I688" s="812"/>
      <c r="J688" s="812"/>
      <c r="K688" s="812"/>
      <c r="L688" s="812"/>
    </row>
    <row r="689" spans="2:12" ht="15.75" customHeight="1">
      <c r="B689" s="812"/>
      <c r="C689" s="812"/>
      <c r="D689" s="812"/>
      <c r="E689" s="812"/>
      <c r="F689" s="812"/>
      <c r="G689" s="812"/>
      <c r="H689" s="812"/>
      <c r="I689" s="812"/>
      <c r="J689" s="812"/>
      <c r="K689" s="812"/>
      <c r="L689" s="812"/>
    </row>
    <row r="690" spans="2:12" ht="15.75" customHeight="1">
      <c r="B690" s="812"/>
      <c r="C690" s="812"/>
      <c r="D690" s="812"/>
      <c r="E690" s="812"/>
      <c r="F690" s="812"/>
      <c r="G690" s="812"/>
      <c r="H690" s="812"/>
      <c r="I690" s="812"/>
      <c r="J690" s="812"/>
      <c r="K690" s="812"/>
      <c r="L690" s="812"/>
    </row>
    <row r="691" spans="2:12" ht="15.75" customHeight="1">
      <c r="B691" s="812"/>
      <c r="C691" s="812"/>
      <c r="D691" s="812"/>
      <c r="E691" s="812"/>
      <c r="F691" s="812"/>
      <c r="G691" s="812"/>
      <c r="H691" s="812"/>
      <c r="I691" s="812"/>
      <c r="J691" s="812"/>
      <c r="K691" s="812"/>
      <c r="L691" s="812"/>
    </row>
    <row r="692" spans="2:12" ht="15.75" customHeight="1">
      <c r="B692" s="812"/>
      <c r="C692" s="812"/>
      <c r="D692" s="812"/>
      <c r="E692" s="812"/>
      <c r="F692" s="812"/>
      <c r="G692" s="812"/>
      <c r="H692" s="812"/>
      <c r="I692" s="812"/>
      <c r="J692" s="812"/>
      <c r="K692" s="812"/>
      <c r="L692" s="812"/>
    </row>
    <row r="693" spans="2:12" ht="15.75" customHeight="1">
      <c r="B693" s="812"/>
      <c r="C693" s="812"/>
      <c r="D693" s="812"/>
      <c r="E693" s="812"/>
      <c r="F693" s="812"/>
      <c r="G693" s="812"/>
      <c r="H693" s="812"/>
      <c r="I693" s="812"/>
      <c r="J693" s="812"/>
      <c r="K693" s="812"/>
      <c r="L693" s="812"/>
    </row>
    <row r="694" spans="2:12" ht="15.75" customHeight="1">
      <c r="B694" s="812"/>
      <c r="C694" s="812"/>
      <c r="D694" s="812"/>
      <c r="E694" s="812"/>
      <c r="F694" s="812"/>
      <c r="G694" s="812"/>
      <c r="H694" s="812"/>
      <c r="I694" s="812"/>
      <c r="J694" s="812"/>
      <c r="K694" s="812"/>
      <c r="L694" s="812"/>
    </row>
    <row r="695" spans="2:12" ht="15.75" customHeight="1">
      <c r="B695" s="812"/>
      <c r="C695" s="812"/>
      <c r="D695" s="812"/>
      <c r="E695" s="812"/>
      <c r="F695" s="812"/>
      <c r="G695" s="812"/>
      <c r="H695" s="812"/>
      <c r="I695" s="812"/>
      <c r="J695" s="812"/>
      <c r="K695" s="812"/>
      <c r="L695" s="812"/>
    </row>
    <row r="696" spans="2:12" ht="15.75" customHeight="1">
      <c r="B696" s="812"/>
      <c r="C696" s="812"/>
      <c r="D696" s="812"/>
      <c r="E696" s="812"/>
      <c r="F696" s="812"/>
      <c r="G696" s="812"/>
      <c r="H696" s="812"/>
      <c r="I696" s="812"/>
      <c r="J696" s="812"/>
      <c r="K696" s="812"/>
      <c r="L696" s="812"/>
    </row>
    <row r="697" spans="2:12" ht="15.75" customHeight="1">
      <c r="B697" s="812"/>
      <c r="C697" s="812"/>
      <c r="D697" s="812"/>
      <c r="E697" s="812"/>
      <c r="F697" s="812"/>
      <c r="G697" s="812"/>
      <c r="H697" s="812"/>
      <c r="I697" s="812"/>
      <c r="J697" s="812"/>
      <c r="K697" s="812"/>
      <c r="L697" s="812"/>
    </row>
    <row r="698" spans="2:12" ht="15.75" customHeight="1">
      <c r="B698" s="812"/>
      <c r="C698" s="812"/>
      <c r="D698" s="812"/>
      <c r="E698" s="812"/>
      <c r="F698" s="812"/>
      <c r="G698" s="812"/>
      <c r="H698" s="812"/>
      <c r="I698" s="812"/>
      <c r="J698" s="812"/>
      <c r="K698" s="812"/>
      <c r="L698" s="812"/>
    </row>
    <row r="699" spans="2:12" ht="15.75" customHeight="1">
      <c r="B699" s="812"/>
      <c r="C699" s="812"/>
      <c r="D699" s="812"/>
      <c r="E699" s="812"/>
      <c r="F699" s="812"/>
      <c r="G699" s="812"/>
      <c r="H699" s="812"/>
      <c r="I699" s="812"/>
      <c r="J699" s="812"/>
      <c r="K699" s="812"/>
      <c r="L699" s="812"/>
    </row>
    <row r="700" spans="2:12" ht="15.75" customHeight="1">
      <c r="B700" s="812"/>
      <c r="C700" s="812"/>
      <c r="D700" s="812"/>
      <c r="E700" s="812"/>
      <c r="F700" s="812"/>
      <c r="G700" s="812"/>
      <c r="H700" s="812"/>
      <c r="I700" s="812"/>
      <c r="J700" s="812"/>
      <c r="K700" s="812"/>
      <c r="L700" s="812"/>
    </row>
    <row r="701" spans="2:12" ht="15.75" customHeight="1">
      <c r="B701" s="812"/>
      <c r="C701" s="812"/>
      <c r="D701" s="812"/>
      <c r="E701" s="812"/>
      <c r="F701" s="812"/>
      <c r="G701" s="812"/>
      <c r="H701" s="812"/>
      <c r="I701" s="812"/>
      <c r="J701" s="812"/>
      <c r="K701" s="812"/>
      <c r="L701" s="812"/>
    </row>
    <row r="702" spans="2:12" ht="15.75" customHeight="1">
      <c r="B702" s="812"/>
      <c r="C702" s="812"/>
      <c r="D702" s="812"/>
      <c r="E702" s="812"/>
      <c r="F702" s="812"/>
      <c r="G702" s="812"/>
      <c r="H702" s="812"/>
      <c r="I702" s="812"/>
      <c r="J702" s="812"/>
      <c r="K702" s="812"/>
      <c r="L702" s="812"/>
    </row>
    <row r="703" spans="2:12" ht="15.75" customHeight="1">
      <c r="B703" s="812"/>
      <c r="C703" s="812"/>
      <c r="D703" s="812"/>
      <c r="E703" s="812"/>
      <c r="F703" s="812"/>
      <c r="G703" s="812"/>
      <c r="H703" s="812"/>
      <c r="I703" s="812"/>
      <c r="J703" s="812"/>
      <c r="K703" s="812"/>
      <c r="L703" s="812"/>
    </row>
    <row r="704" spans="2:12" ht="15.75" customHeight="1">
      <c r="B704" s="812"/>
      <c r="C704" s="812"/>
      <c r="D704" s="812"/>
      <c r="E704" s="812"/>
      <c r="F704" s="812"/>
      <c r="G704" s="812"/>
      <c r="H704" s="812"/>
      <c r="I704" s="812"/>
      <c r="J704" s="812"/>
      <c r="K704" s="812"/>
      <c r="L704" s="812"/>
    </row>
    <row r="705" spans="2:12" ht="15.75" customHeight="1">
      <c r="B705" s="812"/>
      <c r="C705" s="812"/>
      <c r="D705" s="812"/>
      <c r="E705" s="812"/>
      <c r="F705" s="812"/>
      <c r="G705" s="812"/>
      <c r="H705" s="812"/>
      <c r="I705" s="812"/>
      <c r="J705" s="812"/>
      <c r="K705" s="812"/>
      <c r="L705" s="812"/>
    </row>
    <row r="706" spans="2:12" ht="15.75" customHeight="1">
      <c r="B706" s="812"/>
      <c r="C706" s="812"/>
      <c r="D706" s="812"/>
      <c r="E706" s="812"/>
      <c r="F706" s="812"/>
      <c r="G706" s="812"/>
      <c r="H706" s="812"/>
      <c r="I706" s="812"/>
      <c r="J706" s="812"/>
      <c r="K706" s="812"/>
      <c r="L706" s="812"/>
    </row>
    <row r="707" spans="2:12" ht="15.75" customHeight="1">
      <c r="B707" s="812"/>
      <c r="C707" s="812"/>
      <c r="D707" s="812"/>
      <c r="E707" s="812"/>
      <c r="F707" s="812"/>
      <c r="G707" s="812"/>
      <c r="H707" s="812"/>
      <c r="I707" s="812"/>
      <c r="J707" s="812"/>
      <c r="K707" s="812"/>
      <c r="L707" s="812"/>
    </row>
    <row r="708" spans="2:12" ht="15.75" customHeight="1">
      <c r="B708" s="812"/>
      <c r="C708" s="812"/>
      <c r="D708" s="812"/>
      <c r="E708" s="812"/>
      <c r="F708" s="812"/>
      <c r="G708" s="812"/>
      <c r="H708" s="812"/>
      <c r="I708" s="812"/>
      <c r="J708" s="812"/>
      <c r="K708" s="812"/>
      <c r="L708" s="812"/>
    </row>
    <row r="709" spans="2:12" ht="15.75" customHeight="1">
      <c r="B709" s="812"/>
      <c r="C709" s="812"/>
      <c r="D709" s="812"/>
      <c r="E709" s="812"/>
      <c r="F709" s="812"/>
      <c r="G709" s="812"/>
      <c r="H709" s="812"/>
      <c r="I709" s="812"/>
      <c r="J709" s="812"/>
      <c r="K709" s="812"/>
      <c r="L709" s="812"/>
    </row>
    <row r="710" spans="2:12" ht="15.75" customHeight="1">
      <c r="B710" s="812"/>
      <c r="C710" s="812"/>
      <c r="D710" s="812"/>
      <c r="E710" s="812"/>
      <c r="F710" s="812"/>
      <c r="G710" s="812"/>
      <c r="H710" s="812"/>
      <c r="I710" s="812"/>
      <c r="J710" s="812"/>
      <c r="K710" s="812"/>
      <c r="L710" s="812"/>
    </row>
    <row r="711" spans="2:12" ht="15.75" customHeight="1">
      <c r="B711" s="812"/>
      <c r="C711" s="812"/>
      <c r="D711" s="812"/>
      <c r="E711" s="812"/>
      <c r="F711" s="812"/>
      <c r="G711" s="812"/>
      <c r="H711" s="812"/>
      <c r="I711" s="812"/>
      <c r="J711" s="812"/>
      <c r="K711" s="812"/>
      <c r="L711" s="812"/>
    </row>
    <row r="712" spans="2:12" ht="15.75" customHeight="1">
      <c r="B712" s="812"/>
      <c r="C712" s="812"/>
      <c r="D712" s="812"/>
      <c r="E712" s="812"/>
      <c r="F712" s="812"/>
      <c r="G712" s="812"/>
      <c r="H712" s="812"/>
      <c r="I712" s="812"/>
      <c r="J712" s="812"/>
      <c r="K712" s="812"/>
      <c r="L712" s="812"/>
    </row>
    <row r="713" spans="2:12" ht="15.75" customHeight="1">
      <c r="B713" s="812"/>
      <c r="C713" s="812"/>
      <c r="D713" s="812"/>
      <c r="E713" s="812"/>
      <c r="F713" s="812"/>
      <c r="G713" s="812"/>
      <c r="H713" s="812"/>
      <c r="I713" s="812"/>
      <c r="J713" s="812"/>
      <c r="K713" s="812"/>
      <c r="L713" s="812"/>
    </row>
    <row r="714" spans="2:12" ht="15.75" customHeight="1">
      <c r="B714" s="812"/>
      <c r="C714" s="812"/>
      <c r="D714" s="812"/>
      <c r="E714" s="812"/>
      <c r="F714" s="812"/>
      <c r="G714" s="812"/>
      <c r="H714" s="812"/>
      <c r="I714" s="812"/>
      <c r="J714" s="812"/>
      <c r="K714" s="812"/>
      <c r="L714" s="812"/>
    </row>
    <row r="715" spans="2:12" ht="15.75" customHeight="1">
      <c r="B715" s="812"/>
      <c r="C715" s="812"/>
      <c r="D715" s="812"/>
      <c r="E715" s="812"/>
      <c r="F715" s="812"/>
      <c r="G715" s="812"/>
      <c r="H715" s="812"/>
      <c r="I715" s="812"/>
      <c r="J715" s="812"/>
      <c r="K715" s="812"/>
      <c r="L715" s="812"/>
    </row>
    <row r="716" spans="2:12" ht="15.75" customHeight="1">
      <c r="B716" s="812"/>
      <c r="C716" s="812"/>
      <c r="D716" s="812"/>
      <c r="E716" s="812"/>
      <c r="F716" s="812"/>
      <c r="G716" s="812"/>
      <c r="H716" s="812"/>
      <c r="I716" s="812"/>
      <c r="J716" s="812"/>
      <c r="K716" s="812"/>
      <c r="L716" s="812"/>
    </row>
    <row r="717" spans="2:12" ht="15.75" customHeight="1">
      <c r="B717" s="812"/>
      <c r="C717" s="812"/>
      <c r="D717" s="812"/>
      <c r="E717" s="812"/>
      <c r="F717" s="812"/>
      <c r="G717" s="812"/>
      <c r="H717" s="812"/>
      <c r="I717" s="812"/>
      <c r="J717" s="812"/>
      <c r="K717" s="812"/>
      <c r="L717" s="812"/>
    </row>
    <row r="718" spans="2:12" ht="15.75" customHeight="1">
      <c r="B718" s="812"/>
      <c r="C718" s="812"/>
      <c r="D718" s="812"/>
      <c r="E718" s="812"/>
      <c r="F718" s="812"/>
      <c r="G718" s="812"/>
      <c r="H718" s="812"/>
      <c r="I718" s="812"/>
      <c r="J718" s="812"/>
      <c r="K718" s="812"/>
      <c r="L718" s="812"/>
    </row>
    <row r="719" spans="2:12" ht="15.75" customHeight="1">
      <c r="B719" s="812"/>
      <c r="C719" s="812"/>
      <c r="D719" s="812"/>
      <c r="E719" s="812"/>
      <c r="F719" s="812"/>
      <c r="G719" s="812"/>
      <c r="H719" s="812"/>
      <c r="I719" s="812"/>
      <c r="J719" s="812"/>
      <c r="K719" s="812"/>
      <c r="L719" s="812"/>
    </row>
    <row r="720" spans="2:12" ht="15.75" customHeight="1">
      <c r="B720" s="812"/>
      <c r="C720" s="812"/>
      <c r="D720" s="812"/>
      <c r="E720" s="812"/>
      <c r="F720" s="812"/>
      <c r="G720" s="812"/>
      <c r="H720" s="812"/>
      <c r="I720" s="812"/>
      <c r="J720" s="812"/>
      <c r="K720" s="812"/>
      <c r="L720" s="812"/>
    </row>
    <row r="721" spans="2:12" ht="15.75" customHeight="1">
      <c r="B721" s="812"/>
      <c r="C721" s="812"/>
      <c r="D721" s="812"/>
      <c r="E721" s="812"/>
      <c r="F721" s="812"/>
      <c r="G721" s="812"/>
      <c r="H721" s="812"/>
      <c r="I721" s="812"/>
      <c r="J721" s="812"/>
      <c r="K721" s="812"/>
      <c r="L721" s="812"/>
    </row>
    <row r="722" spans="2:12" ht="15.75" customHeight="1">
      <c r="B722" s="812"/>
      <c r="C722" s="812"/>
      <c r="D722" s="812"/>
      <c r="E722" s="812"/>
      <c r="F722" s="812"/>
      <c r="G722" s="812"/>
      <c r="H722" s="812"/>
      <c r="I722" s="812"/>
      <c r="J722" s="812"/>
      <c r="K722" s="812"/>
      <c r="L722" s="812"/>
    </row>
    <row r="723" spans="2:12" ht="15.75" customHeight="1">
      <c r="B723" s="812"/>
      <c r="C723" s="812"/>
      <c r="D723" s="812"/>
      <c r="E723" s="812"/>
      <c r="F723" s="812"/>
      <c r="G723" s="812"/>
      <c r="H723" s="812"/>
      <c r="I723" s="812"/>
      <c r="J723" s="812"/>
      <c r="K723" s="812"/>
      <c r="L723" s="812"/>
    </row>
    <row r="724" spans="2:12" ht="15.75" customHeight="1">
      <c r="B724" s="812"/>
      <c r="C724" s="812"/>
      <c r="D724" s="812"/>
      <c r="E724" s="812"/>
      <c r="F724" s="812"/>
      <c r="G724" s="812"/>
      <c r="H724" s="812"/>
      <c r="I724" s="812"/>
      <c r="J724" s="812"/>
      <c r="K724" s="812"/>
      <c r="L724" s="812"/>
    </row>
    <row r="725" spans="2:12" ht="15.75" customHeight="1">
      <c r="B725" s="812"/>
      <c r="C725" s="812"/>
      <c r="D725" s="812"/>
      <c r="E725" s="812"/>
      <c r="F725" s="812"/>
      <c r="G725" s="812"/>
      <c r="H725" s="812"/>
      <c r="I725" s="812"/>
      <c r="J725" s="812"/>
      <c r="K725" s="812"/>
      <c r="L725" s="812"/>
    </row>
    <row r="726" spans="2:12" ht="15.75" customHeight="1">
      <c r="B726" s="812"/>
      <c r="C726" s="812"/>
      <c r="D726" s="812"/>
      <c r="E726" s="812"/>
      <c r="F726" s="812"/>
      <c r="G726" s="812"/>
      <c r="H726" s="812"/>
      <c r="I726" s="812"/>
      <c r="J726" s="812"/>
      <c r="K726" s="812"/>
      <c r="L726" s="812"/>
    </row>
    <row r="727" spans="2:12" ht="15.75" customHeight="1">
      <c r="B727" s="812"/>
      <c r="C727" s="812"/>
      <c r="D727" s="812"/>
      <c r="E727" s="812"/>
      <c r="F727" s="812"/>
      <c r="G727" s="812"/>
      <c r="H727" s="812"/>
      <c r="I727" s="812"/>
      <c r="J727" s="812"/>
      <c r="K727" s="812"/>
      <c r="L727" s="812"/>
    </row>
    <row r="728" spans="2:12" ht="15.75" customHeight="1">
      <c r="B728" s="812"/>
      <c r="C728" s="812"/>
      <c r="D728" s="812"/>
      <c r="E728" s="812"/>
      <c r="F728" s="812"/>
      <c r="G728" s="812"/>
      <c r="H728" s="812"/>
      <c r="I728" s="812"/>
      <c r="J728" s="812"/>
      <c r="K728" s="812"/>
      <c r="L728" s="812"/>
    </row>
    <row r="729" spans="2:12" ht="15.75" customHeight="1">
      <c r="B729" s="812"/>
      <c r="C729" s="812"/>
      <c r="D729" s="812"/>
      <c r="E729" s="812"/>
      <c r="F729" s="812"/>
      <c r="G729" s="812"/>
      <c r="H729" s="812"/>
      <c r="I729" s="812"/>
      <c r="J729" s="812"/>
      <c r="K729" s="812"/>
      <c r="L729" s="812"/>
    </row>
    <row r="730" spans="2:12" ht="15.75" customHeight="1">
      <c r="B730" s="812"/>
      <c r="C730" s="812"/>
      <c r="D730" s="812"/>
      <c r="E730" s="812"/>
      <c r="F730" s="812"/>
      <c r="G730" s="812"/>
      <c r="H730" s="812"/>
      <c r="I730" s="812"/>
      <c r="J730" s="812"/>
      <c r="K730" s="812"/>
      <c r="L730" s="812"/>
    </row>
    <row r="731" spans="2:12" ht="15.75" customHeight="1">
      <c r="B731" s="812"/>
      <c r="C731" s="812"/>
      <c r="D731" s="812"/>
      <c r="E731" s="812"/>
      <c r="F731" s="812"/>
      <c r="G731" s="812"/>
      <c r="H731" s="812"/>
      <c r="I731" s="812"/>
      <c r="J731" s="812"/>
      <c r="K731" s="812"/>
      <c r="L731" s="812"/>
    </row>
    <row r="732" spans="2:12" ht="15.75" customHeight="1">
      <c r="B732" s="812"/>
      <c r="C732" s="812"/>
      <c r="D732" s="812"/>
      <c r="E732" s="812"/>
      <c r="F732" s="812"/>
      <c r="G732" s="812"/>
      <c r="H732" s="812"/>
      <c r="I732" s="812"/>
      <c r="J732" s="812"/>
      <c r="K732" s="812"/>
      <c r="L732" s="812"/>
    </row>
    <row r="733" spans="2:12" ht="15.75" customHeight="1">
      <c r="B733" s="812"/>
      <c r="C733" s="812"/>
      <c r="D733" s="812"/>
      <c r="E733" s="812"/>
      <c r="F733" s="812"/>
      <c r="G733" s="812"/>
      <c r="H733" s="812"/>
      <c r="I733" s="812"/>
      <c r="J733" s="812"/>
      <c r="K733" s="812"/>
      <c r="L733" s="812"/>
    </row>
    <row r="734" spans="2:12" ht="15.75" customHeight="1">
      <c r="B734" s="812"/>
      <c r="C734" s="812"/>
      <c r="D734" s="812"/>
      <c r="E734" s="812"/>
      <c r="F734" s="812"/>
      <c r="G734" s="812"/>
      <c r="H734" s="812"/>
      <c r="I734" s="812"/>
      <c r="J734" s="812"/>
      <c r="K734" s="812"/>
      <c r="L734" s="812"/>
    </row>
    <row r="735" spans="2:12" ht="15.75" customHeight="1">
      <c r="B735" s="812"/>
      <c r="C735" s="812"/>
      <c r="D735" s="812"/>
      <c r="E735" s="812"/>
      <c r="F735" s="812"/>
      <c r="G735" s="812"/>
      <c r="H735" s="812"/>
      <c r="I735" s="812"/>
      <c r="J735" s="812"/>
      <c r="K735" s="812"/>
      <c r="L735" s="812"/>
    </row>
    <row r="736" spans="2:12" ht="15.75" customHeight="1">
      <c r="B736" s="812"/>
      <c r="C736" s="812"/>
      <c r="D736" s="812"/>
      <c r="E736" s="812"/>
      <c r="F736" s="812"/>
      <c r="G736" s="812"/>
      <c r="H736" s="812"/>
      <c r="I736" s="812"/>
      <c r="J736" s="812"/>
      <c r="K736" s="812"/>
      <c r="L736" s="812"/>
    </row>
    <row r="737" spans="2:12" ht="15.75" customHeight="1">
      <c r="B737" s="812"/>
      <c r="C737" s="812"/>
      <c r="D737" s="812"/>
      <c r="E737" s="812"/>
      <c r="F737" s="812"/>
      <c r="G737" s="812"/>
      <c r="H737" s="812"/>
      <c r="I737" s="812"/>
      <c r="J737" s="812"/>
      <c r="K737" s="812"/>
      <c r="L737" s="812"/>
    </row>
    <row r="738" spans="2:12" ht="15.75" customHeight="1">
      <c r="B738" s="812"/>
      <c r="C738" s="812"/>
      <c r="D738" s="812"/>
      <c r="E738" s="812"/>
      <c r="F738" s="812"/>
      <c r="G738" s="812"/>
      <c r="H738" s="812"/>
      <c r="I738" s="812"/>
      <c r="J738" s="812"/>
      <c r="K738" s="812"/>
      <c r="L738" s="812"/>
    </row>
    <row r="739" spans="2:12" ht="15.75" customHeight="1">
      <c r="B739" s="812"/>
      <c r="C739" s="812"/>
      <c r="D739" s="812"/>
      <c r="E739" s="812"/>
      <c r="F739" s="812"/>
      <c r="G739" s="812"/>
      <c r="H739" s="812"/>
      <c r="I739" s="812"/>
      <c r="J739" s="812"/>
      <c r="K739" s="812"/>
      <c r="L739" s="812"/>
    </row>
    <row r="740" spans="2:12" ht="15.75" customHeight="1">
      <c r="B740" s="812"/>
      <c r="C740" s="812"/>
      <c r="D740" s="812"/>
      <c r="E740" s="812"/>
      <c r="F740" s="812"/>
      <c r="G740" s="812"/>
      <c r="H740" s="812"/>
      <c r="I740" s="812"/>
      <c r="J740" s="812"/>
      <c r="K740" s="812"/>
      <c r="L740" s="812"/>
    </row>
    <row r="741" spans="2:12" ht="15.75" customHeight="1">
      <c r="B741" s="812"/>
      <c r="C741" s="812"/>
      <c r="D741" s="812"/>
      <c r="E741" s="812"/>
      <c r="F741" s="812"/>
      <c r="G741" s="812"/>
      <c r="H741" s="812"/>
      <c r="I741" s="812"/>
      <c r="J741" s="812"/>
      <c r="K741" s="812"/>
      <c r="L741" s="812"/>
    </row>
    <row r="742" spans="2:12" ht="15.75" customHeight="1">
      <c r="B742" s="812"/>
      <c r="C742" s="812"/>
      <c r="D742" s="812"/>
      <c r="E742" s="812"/>
      <c r="F742" s="812"/>
      <c r="G742" s="812"/>
      <c r="H742" s="812"/>
      <c r="I742" s="812"/>
      <c r="J742" s="812"/>
      <c r="K742" s="812"/>
      <c r="L742" s="812"/>
    </row>
    <row r="743" spans="2:12" ht="15.75" customHeight="1">
      <c r="B743" s="812"/>
      <c r="C743" s="812"/>
      <c r="D743" s="812"/>
      <c r="E743" s="812"/>
      <c r="F743" s="812"/>
      <c r="G743" s="812"/>
      <c r="H743" s="812"/>
      <c r="I743" s="812"/>
      <c r="J743" s="812"/>
      <c r="K743" s="812"/>
      <c r="L743" s="812"/>
    </row>
    <row r="744" spans="2:12" ht="15.75" customHeight="1">
      <c r="B744" s="812"/>
      <c r="C744" s="812"/>
      <c r="D744" s="812"/>
      <c r="E744" s="812"/>
      <c r="F744" s="812"/>
      <c r="G744" s="812"/>
      <c r="H744" s="812"/>
      <c r="I744" s="812"/>
      <c r="J744" s="812"/>
      <c r="K744" s="812"/>
      <c r="L744" s="812"/>
    </row>
    <row r="745" spans="2:12" ht="15.75" customHeight="1">
      <c r="B745" s="812"/>
      <c r="C745" s="812"/>
      <c r="D745" s="812"/>
      <c r="E745" s="812"/>
      <c r="F745" s="812"/>
      <c r="G745" s="812"/>
      <c r="H745" s="812"/>
      <c r="I745" s="812"/>
      <c r="J745" s="812"/>
      <c r="K745" s="812"/>
      <c r="L745" s="812"/>
    </row>
    <row r="746" spans="2:12" ht="15.75" customHeight="1">
      <c r="B746" s="812"/>
      <c r="C746" s="812"/>
      <c r="D746" s="812"/>
      <c r="E746" s="812"/>
      <c r="F746" s="812"/>
      <c r="G746" s="812"/>
      <c r="H746" s="812"/>
      <c r="I746" s="812"/>
      <c r="J746" s="812"/>
      <c r="K746" s="812"/>
      <c r="L746" s="812"/>
    </row>
    <row r="747" spans="2:12" ht="15.75" customHeight="1">
      <c r="B747" s="812"/>
      <c r="C747" s="812"/>
      <c r="D747" s="812"/>
      <c r="E747" s="812"/>
      <c r="F747" s="812"/>
      <c r="G747" s="812"/>
      <c r="H747" s="812"/>
      <c r="I747" s="812"/>
      <c r="J747" s="812"/>
      <c r="K747" s="812"/>
      <c r="L747" s="812"/>
    </row>
    <row r="748" spans="2:12" ht="15.75" customHeight="1">
      <c r="B748" s="812"/>
      <c r="C748" s="812"/>
      <c r="D748" s="812"/>
      <c r="E748" s="812"/>
      <c r="F748" s="812"/>
      <c r="G748" s="812"/>
      <c r="H748" s="812"/>
      <c r="I748" s="812"/>
      <c r="J748" s="812"/>
      <c r="K748" s="812"/>
      <c r="L748" s="812"/>
    </row>
    <row r="749" spans="2:12" ht="15.75" customHeight="1">
      <c r="B749" s="812"/>
      <c r="C749" s="812"/>
      <c r="D749" s="812"/>
      <c r="E749" s="812"/>
      <c r="F749" s="812"/>
      <c r="G749" s="812"/>
      <c r="H749" s="812"/>
      <c r="I749" s="812"/>
      <c r="J749" s="812"/>
      <c r="K749" s="812"/>
      <c r="L749" s="812"/>
    </row>
    <row r="750" spans="2:12" ht="15.75" customHeight="1">
      <c r="B750" s="812"/>
      <c r="C750" s="812"/>
      <c r="D750" s="812"/>
      <c r="E750" s="812"/>
      <c r="F750" s="812"/>
      <c r="G750" s="812"/>
      <c r="H750" s="812"/>
      <c r="I750" s="812"/>
      <c r="J750" s="812"/>
      <c r="K750" s="812"/>
      <c r="L750" s="812"/>
    </row>
    <row r="751" spans="2:12" ht="15.75" customHeight="1">
      <c r="B751" s="812"/>
      <c r="C751" s="812"/>
      <c r="D751" s="812"/>
      <c r="E751" s="812"/>
      <c r="F751" s="812"/>
      <c r="G751" s="812"/>
      <c r="H751" s="812"/>
      <c r="I751" s="812"/>
      <c r="J751" s="812"/>
      <c r="K751" s="812"/>
      <c r="L751" s="812"/>
    </row>
    <row r="752" spans="2:12" ht="15.75" customHeight="1">
      <c r="B752" s="812"/>
      <c r="C752" s="812"/>
      <c r="D752" s="812"/>
      <c r="E752" s="812"/>
      <c r="F752" s="812"/>
      <c r="G752" s="812"/>
      <c r="H752" s="812"/>
      <c r="I752" s="812"/>
      <c r="J752" s="812"/>
      <c r="K752" s="812"/>
      <c r="L752" s="812"/>
    </row>
    <row r="753" spans="2:12" ht="15.75" customHeight="1">
      <c r="B753" s="812"/>
      <c r="C753" s="812"/>
      <c r="D753" s="812"/>
      <c r="E753" s="812"/>
      <c r="F753" s="812"/>
      <c r="G753" s="812"/>
      <c r="H753" s="812"/>
      <c r="I753" s="812"/>
      <c r="J753" s="812"/>
      <c r="K753" s="812"/>
      <c r="L753" s="812"/>
    </row>
    <row r="754" spans="2:12" ht="15.75" customHeight="1">
      <c r="B754" s="812"/>
      <c r="C754" s="812"/>
      <c r="D754" s="812"/>
      <c r="E754" s="812"/>
      <c r="F754" s="812"/>
      <c r="G754" s="812"/>
      <c r="H754" s="812"/>
      <c r="I754" s="812"/>
      <c r="J754" s="812"/>
      <c r="K754" s="812"/>
      <c r="L754" s="812"/>
    </row>
    <row r="755" spans="2:12" ht="15.75" customHeight="1">
      <c r="B755" s="812"/>
      <c r="C755" s="812"/>
      <c r="D755" s="812"/>
      <c r="E755" s="812"/>
      <c r="F755" s="812"/>
      <c r="G755" s="812"/>
      <c r="H755" s="812"/>
      <c r="I755" s="812"/>
      <c r="J755" s="812"/>
      <c r="K755" s="812"/>
      <c r="L755" s="812"/>
    </row>
    <row r="756" spans="2:12" ht="15.75" customHeight="1">
      <c r="B756" s="812"/>
      <c r="C756" s="812"/>
      <c r="D756" s="812"/>
      <c r="E756" s="812"/>
      <c r="F756" s="812"/>
      <c r="G756" s="812"/>
      <c r="H756" s="812"/>
      <c r="I756" s="812"/>
      <c r="J756" s="812"/>
      <c r="K756" s="812"/>
      <c r="L756" s="812"/>
    </row>
    <row r="757" spans="2:12" ht="15.75" customHeight="1">
      <c r="B757" s="812"/>
      <c r="C757" s="812"/>
      <c r="D757" s="812"/>
      <c r="E757" s="812"/>
      <c r="F757" s="812"/>
      <c r="G757" s="812"/>
      <c r="H757" s="812"/>
      <c r="I757" s="812"/>
      <c r="J757" s="812"/>
      <c r="K757" s="812"/>
      <c r="L757" s="812"/>
    </row>
    <row r="758" spans="2:12" ht="15.75" customHeight="1">
      <c r="B758" s="812"/>
      <c r="C758" s="812"/>
      <c r="D758" s="812"/>
      <c r="E758" s="812"/>
      <c r="F758" s="812"/>
      <c r="G758" s="812"/>
      <c r="H758" s="812"/>
      <c r="I758" s="812"/>
      <c r="J758" s="812"/>
      <c r="K758" s="812"/>
      <c r="L758" s="812"/>
    </row>
    <row r="759" spans="2:12" ht="15.75" customHeight="1">
      <c r="B759" s="812"/>
      <c r="C759" s="812"/>
      <c r="D759" s="812"/>
      <c r="E759" s="812"/>
      <c r="F759" s="812"/>
      <c r="G759" s="812"/>
      <c r="H759" s="812"/>
      <c r="I759" s="812"/>
      <c r="J759" s="812"/>
      <c r="K759" s="812"/>
      <c r="L759" s="812"/>
    </row>
    <row r="760" spans="2:12" ht="15.75" customHeight="1">
      <c r="B760" s="812"/>
      <c r="C760" s="812"/>
      <c r="D760" s="812"/>
      <c r="E760" s="812"/>
      <c r="F760" s="812"/>
      <c r="G760" s="812"/>
      <c r="H760" s="812"/>
      <c r="I760" s="812"/>
      <c r="J760" s="812"/>
      <c r="K760" s="812"/>
      <c r="L760" s="812"/>
    </row>
    <row r="761" spans="2:12" ht="15.75" customHeight="1">
      <c r="B761" s="812"/>
      <c r="C761" s="812"/>
      <c r="D761" s="812"/>
      <c r="E761" s="812"/>
      <c r="F761" s="812"/>
      <c r="G761" s="812"/>
      <c r="H761" s="812"/>
      <c r="I761" s="812"/>
      <c r="J761" s="812"/>
      <c r="K761" s="812"/>
      <c r="L761" s="812"/>
    </row>
    <row r="762" spans="2:12" ht="15.75" customHeight="1">
      <c r="B762" s="812"/>
      <c r="C762" s="812"/>
      <c r="D762" s="812"/>
      <c r="E762" s="812"/>
      <c r="F762" s="812"/>
      <c r="G762" s="812"/>
      <c r="H762" s="812"/>
      <c r="I762" s="812"/>
      <c r="J762" s="812"/>
      <c r="K762" s="812"/>
      <c r="L762" s="812"/>
    </row>
    <row r="763" spans="2:12" ht="15.75" customHeight="1">
      <c r="B763" s="812"/>
      <c r="C763" s="812"/>
      <c r="D763" s="812"/>
      <c r="E763" s="812"/>
      <c r="F763" s="812"/>
      <c r="G763" s="812"/>
      <c r="H763" s="812"/>
      <c r="I763" s="812"/>
      <c r="J763" s="812"/>
      <c r="K763" s="812"/>
      <c r="L763" s="812"/>
    </row>
    <row r="764" spans="2:12" ht="15.75" customHeight="1">
      <c r="B764" s="812"/>
      <c r="C764" s="812"/>
      <c r="D764" s="812"/>
      <c r="E764" s="812"/>
      <c r="F764" s="812"/>
      <c r="G764" s="812"/>
      <c r="H764" s="812"/>
      <c r="I764" s="812"/>
      <c r="J764" s="812"/>
      <c r="K764" s="812"/>
      <c r="L764" s="812"/>
    </row>
    <row r="765" spans="2:12" ht="15.75" customHeight="1">
      <c r="B765" s="812"/>
      <c r="C765" s="812"/>
      <c r="D765" s="812"/>
      <c r="E765" s="812"/>
      <c r="F765" s="812"/>
      <c r="G765" s="812"/>
      <c r="H765" s="812"/>
      <c r="I765" s="812"/>
      <c r="J765" s="812"/>
      <c r="K765" s="812"/>
      <c r="L765" s="812"/>
    </row>
    <row r="766" spans="2:12" ht="15.75" customHeight="1">
      <c r="B766" s="812"/>
      <c r="C766" s="812"/>
      <c r="D766" s="812"/>
      <c r="E766" s="812"/>
      <c r="F766" s="812"/>
      <c r="G766" s="812"/>
      <c r="H766" s="812"/>
      <c r="I766" s="812"/>
      <c r="J766" s="812"/>
      <c r="K766" s="812"/>
      <c r="L766" s="812"/>
    </row>
    <row r="767" spans="2:12" ht="15.75" customHeight="1">
      <c r="B767" s="812"/>
      <c r="C767" s="812"/>
      <c r="D767" s="812"/>
      <c r="E767" s="812"/>
      <c r="F767" s="812"/>
      <c r="G767" s="812"/>
      <c r="H767" s="812"/>
      <c r="I767" s="812"/>
      <c r="J767" s="812"/>
      <c r="K767" s="812"/>
      <c r="L767" s="812"/>
    </row>
    <row r="768" spans="2:12" ht="15.75" customHeight="1">
      <c r="B768" s="812"/>
      <c r="C768" s="812"/>
      <c r="D768" s="812"/>
      <c r="E768" s="812"/>
      <c r="F768" s="812"/>
      <c r="G768" s="812"/>
      <c r="H768" s="812"/>
      <c r="I768" s="812"/>
      <c r="J768" s="812"/>
      <c r="K768" s="812"/>
      <c r="L768" s="812"/>
    </row>
    <row r="769" spans="2:12" ht="15.75" customHeight="1">
      <c r="B769" s="812"/>
      <c r="C769" s="812"/>
      <c r="D769" s="812"/>
      <c r="E769" s="812"/>
      <c r="F769" s="812"/>
      <c r="G769" s="812"/>
      <c r="H769" s="812"/>
      <c r="I769" s="812"/>
      <c r="J769" s="812"/>
      <c r="K769" s="812"/>
      <c r="L769" s="812"/>
    </row>
    <row r="770" spans="2:12" ht="15.75" customHeight="1">
      <c r="B770" s="812"/>
      <c r="C770" s="812"/>
      <c r="D770" s="812"/>
      <c r="E770" s="812"/>
      <c r="F770" s="812"/>
      <c r="G770" s="812"/>
      <c r="H770" s="812"/>
      <c r="I770" s="812"/>
      <c r="J770" s="812"/>
      <c r="K770" s="812"/>
      <c r="L770" s="812"/>
    </row>
    <row r="771" spans="2:12" ht="15.75" customHeight="1">
      <c r="B771" s="812"/>
      <c r="C771" s="812"/>
      <c r="D771" s="812"/>
      <c r="E771" s="812"/>
      <c r="F771" s="812"/>
      <c r="G771" s="812"/>
      <c r="H771" s="812"/>
      <c r="I771" s="812"/>
      <c r="J771" s="812"/>
      <c r="K771" s="812"/>
      <c r="L771" s="812"/>
    </row>
    <row r="772" spans="2:12" ht="15.75" customHeight="1">
      <c r="B772" s="812"/>
      <c r="C772" s="812"/>
      <c r="D772" s="812"/>
      <c r="E772" s="812"/>
      <c r="F772" s="812"/>
      <c r="G772" s="812"/>
      <c r="H772" s="812"/>
      <c r="I772" s="812"/>
      <c r="J772" s="812"/>
      <c r="K772" s="812"/>
      <c r="L772" s="812"/>
    </row>
    <row r="773" spans="2:12" ht="15.75" customHeight="1">
      <c r="B773" s="812"/>
      <c r="C773" s="812"/>
      <c r="D773" s="812"/>
      <c r="E773" s="812"/>
      <c r="F773" s="812"/>
      <c r="G773" s="812"/>
      <c r="H773" s="812"/>
      <c r="I773" s="812"/>
      <c r="J773" s="812"/>
      <c r="K773" s="812"/>
      <c r="L773" s="812"/>
    </row>
    <row r="774" spans="2:12" ht="15.75" customHeight="1">
      <c r="B774" s="812"/>
      <c r="C774" s="812"/>
      <c r="D774" s="812"/>
      <c r="E774" s="812"/>
      <c r="F774" s="812"/>
      <c r="G774" s="812"/>
      <c r="H774" s="812"/>
      <c r="I774" s="812"/>
      <c r="J774" s="812"/>
      <c r="K774" s="812"/>
      <c r="L774" s="812"/>
    </row>
    <row r="775" spans="2:12" ht="15.75" customHeight="1">
      <c r="B775" s="812"/>
      <c r="C775" s="812"/>
      <c r="D775" s="812"/>
      <c r="E775" s="812"/>
      <c r="F775" s="812"/>
      <c r="G775" s="812"/>
      <c r="H775" s="812"/>
      <c r="I775" s="812"/>
      <c r="J775" s="812"/>
      <c r="K775" s="812"/>
      <c r="L775" s="812"/>
    </row>
    <row r="776" spans="2:12" ht="15.75" customHeight="1">
      <c r="B776" s="812"/>
      <c r="C776" s="812"/>
      <c r="D776" s="812"/>
      <c r="E776" s="812"/>
      <c r="F776" s="812"/>
      <c r="G776" s="812"/>
      <c r="H776" s="812"/>
      <c r="I776" s="812"/>
      <c r="J776" s="812"/>
      <c r="K776" s="812"/>
      <c r="L776" s="812"/>
    </row>
    <row r="777" spans="2:12" ht="15.75" customHeight="1">
      <c r="B777" s="812"/>
      <c r="C777" s="812"/>
      <c r="D777" s="812"/>
      <c r="E777" s="812"/>
      <c r="F777" s="812"/>
      <c r="G777" s="812"/>
      <c r="H777" s="812"/>
      <c r="I777" s="812"/>
      <c r="J777" s="812"/>
      <c r="K777" s="812"/>
      <c r="L777" s="812"/>
    </row>
    <row r="778" spans="2:12" ht="15.75" customHeight="1">
      <c r="B778" s="812"/>
      <c r="C778" s="812"/>
      <c r="D778" s="812"/>
      <c r="E778" s="812"/>
      <c r="F778" s="812"/>
      <c r="G778" s="812"/>
      <c r="H778" s="812"/>
      <c r="I778" s="812"/>
      <c r="J778" s="812"/>
      <c r="K778" s="812"/>
      <c r="L778" s="812"/>
    </row>
    <row r="779" spans="2:12" ht="15.75" customHeight="1">
      <c r="B779" s="812"/>
      <c r="C779" s="812"/>
      <c r="D779" s="812"/>
      <c r="E779" s="812"/>
      <c r="F779" s="812"/>
      <c r="G779" s="812"/>
      <c r="H779" s="812"/>
      <c r="I779" s="812"/>
      <c r="J779" s="812"/>
      <c r="K779" s="812"/>
      <c r="L779" s="812"/>
    </row>
    <row r="780" spans="2:12" ht="15.75" customHeight="1">
      <c r="B780" s="812"/>
      <c r="C780" s="812"/>
      <c r="D780" s="812"/>
      <c r="E780" s="812"/>
      <c r="F780" s="812"/>
      <c r="G780" s="812"/>
      <c r="H780" s="812"/>
      <c r="I780" s="812"/>
      <c r="J780" s="812"/>
      <c r="K780" s="812"/>
      <c r="L780" s="812"/>
    </row>
    <row r="781" spans="2:12" ht="15.75" customHeight="1">
      <c r="B781" s="812"/>
      <c r="C781" s="812"/>
      <c r="D781" s="812"/>
      <c r="E781" s="812"/>
      <c r="F781" s="812"/>
      <c r="G781" s="812"/>
      <c r="H781" s="812"/>
      <c r="I781" s="812"/>
      <c r="J781" s="812"/>
      <c r="K781" s="812"/>
      <c r="L781" s="812"/>
    </row>
    <row r="782" spans="2:12" ht="15.75" customHeight="1">
      <c r="B782" s="812"/>
      <c r="C782" s="812"/>
      <c r="D782" s="812"/>
      <c r="E782" s="812"/>
      <c r="F782" s="812"/>
      <c r="G782" s="812"/>
      <c r="H782" s="812"/>
      <c r="I782" s="812"/>
      <c r="J782" s="812"/>
      <c r="K782" s="812"/>
      <c r="L782" s="812"/>
    </row>
    <row r="783" spans="2:12" ht="15.75" customHeight="1">
      <c r="B783" s="812"/>
      <c r="C783" s="812"/>
      <c r="D783" s="812"/>
      <c r="E783" s="812"/>
      <c r="F783" s="812"/>
      <c r="G783" s="812"/>
      <c r="H783" s="812"/>
      <c r="I783" s="812"/>
      <c r="J783" s="812"/>
      <c r="K783" s="812"/>
      <c r="L783" s="812"/>
    </row>
    <row r="784" spans="2:12" ht="15.75" customHeight="1">
      <c r="B784" s="812"/>
      <c r="C784" s="812"/>
      <c r="D784" s="812"/>
      <c r="E784" s="812"/>
      <c r="F784" s="812"/>
      <c r="G784" s="812"/>
      <c r="H784" s="812"/>
      <c r="I784" s="812"/>
      <c r="J784" s="812"/>
      <c r="K784" s="812"/>
      <c r="L784" s="812"/>
    </row>
    <row r="785" spans="2:12" ht="15.75" customHeight="1">
      <c r="B785" s="812"/>
      <c r="C785" s="812"/>
      <c r="D785" s="812"/>
      <c r="E785" s="812"/>
      <c r="F785" s="812"/>
      <c r="G785" s="812"/>
      <c r="H785" s="812"/>
      <c r="I785" s="812"/>
      <c r="J785" s="812"/>
      <c r="K785" s="812"/>
      <c r="L785" s="812"/>
    </row>
    <row r="786" spans="2:12" ht="15.75" customHeight="1">
      <c r="B786" s="812"/>
      <c r="C786" s="812"/>
      <c r="D786" s="812"/>
      <c r="E786" s="812"/>
      <c r="F786" s="812"/>
      <c r="G786" s="812"/>
      <c r="H786" s="812"/>
      <c r="I786" s="812"/>
      <c r="J786" s="812"/>
      <c r="K786" s="812"/>
      <c r="L786" s="812"/>
    </row>
    <row r="787" spans="2:12" ht="15.75" customHeight="1">
      <c r="B787" s="812"/>
      <c r="C787" s="812"/>
      <c r="D787" s="812"/>
      <c r="E787" s="812"/>
      <c r="F787" s="812"/>
      <c r="G787" s="812"/>
      <c r="H787" s="812"/>
      <c r="I787" s="812"/>
      <c r="J787" s="812"/>
      <c r="K787" s="812"/>
      <c r="L787" s="812"/>
    </row>
    <row r="788" spans="2:12" ht="15.75" customHeight="1">
      <c r="B788" s="812"/>
      <c r="C788" s="812"/>
      <c r="D788" s="812"/>
      <c r="E788" s="812"/>
      <c r="F788" s="812"/>
      <c r="G788" s="812"/>
      <c r="H788" s="812"/>
      <c r="I788" s="812"/>
      <c r="J788" s="812"/>
      <c r="K788" s="812"/>
      <c r="L788" s="812"/>
    </row>
    <row r="789" spans="2:12" ht="15.75" customHeight="1">
      <c r="B789" s="812"/>
      <c r="C789" s="812"/>
      <c r="D789" s="812"/>
      <c r="E789" s="812"/>
      <c r="F789" s="812"/>
      <c r="G789" s="812"/>
      <c r="H789" s="812"/>
      <c r="I789" s="812"/>
      <c r="J789" s="812"/>
      <c r="K789" s="812"/>
      <c r="L789" s="812"/>
    </row>
    <row r="790" spans="2:12" ht="15.75" customHeight="1">
      <c r="B790" s="812"/>
      <c r="C790" s="812"/>
      <c r="D790" s="812"/>
      <c r="E790" s="812"/>
      <c r="F790" s="812"/>
      <c r="G790" s="812"/>
      <c r="H790" s="812"/>
      <c r="I790" s="812"/>
      <c r="J790" s="812"/>
      <c r="K790" s="812"/>
      <c r="L790" s="812"/>
    </row>
    <row r="791" spans="2:12" ht="15.75" customHeight="1">
      <c r="B791" s="812"/>
      <c r="C791" s="812"/>
      <c r="D791" s="812"/>
      <c r="E791" s="812"/>
      <c r="F791" s="812"/>
      <c r="G791" s="812"/>
      <c r="H791" s="812"/>
      <c r="I791" s="812"/>
      <c r="J791" s="812"/>
      <c r="K791" s="812"/>
      <c r="L791" s="812"/>
    </row>
    <row r="792" spans="2:12" ht="15.75" customHeight="1">
      <c r="B792" s="812"/>
      <c r="C792" s="812"/>
      <c r="D792" s="812"/>
      <c r="E792" s="812"/>
      <c r="F792" s="812"/>
      <c r="G792" s="812"/>
      <c r="H792" s="812"/>
      <c r="I792" s="812"/>
      <c r="J792" s="812"/>
      <c r="K792" s="812"/>
      <c r="L792" s="812"/>
    </row>
    <row r="793" spans="2:12" ht="15.75" customHeight="1">
      <c r="B793" s="812"/>
      <c r="C793" s="812"/>
      <c r="D793" s="812"/>
      <c r="E793" s="812"/>
      <c r="F793" s="812"/>
      <c r="G793" s="812"/>
      <c r="H793" s="812"/>
      <c r="I793" s="812"/>
      <c r="J793" s="812"/>
      <c r="K793" s="812"/>
      <c r="L793" s="812"/>
    </row>
    <row r="794" spans="2:12" ht="15.75" customHeight="1">
      <c r="B794" s="812"/>
      <c r="C794" s="812"/>
      <c r="D794" s="812"/>
      <c r="E794" s="812"/>
      <c r="F794" s="812"/>
      <c r="G794" s="812"/>
      <c r="H794" s="812"/>
      <c r="I794" s="812"/>
      <c r="J794" s="812"/>
      <c r="K794" s="812"/>
      <c r="L794" s="812"/>
    </row>
    <row r="795" spans="2:12" ht="15.75" customHeight="1">
      <c r="B795" s="812"/>
      <c r="C795" s="812"/>
      <c r="D795" s="812"/>
      <c r="E795" s="812"/>
      <c r="F795" s="812"/>
      <c r="G795" s="812"/>
      <c r="H795" s="812"/>
      <c r="I795" s="812"/>
      <c r="J795" s="812"/>
      <c r="K795" s="812"/>
      <c r="L795" s="812"/>
    </row>
    <row r="796" spans="2:12" ht="15.75" customHeight="1">
      <c r="B796" s="812"/>
      <c r="C796" s="812"/>
      <c r="D796" s="812"/>
      <c r="E796" s="812"/>
      <c r="F796" s="812"/>
      <c r="G796" s="812"/>
      <c r="H796" s="812"/>
      <c r="I796" s="812"/>
      <c r="J796" s="812"/>
      <c r="K796" s="812"/>
      <c r="L796" s="812"/>
    </row>
    <row r="797" spans="2:12" ht="15.75" customHeight="1">
      <c r="B797" s="812"/>
      <c r="C797" s="812"/>
      <c r="D797" s="812"/>
      <c r="E797" s="812"/>
      <c r="F797" s="812"/>
      <c r="G797" s="812"/>
      <c r="H797" s="812"/>
      <c r="I797" s="812"/>
      <c r="J797" s="812"/>
      <c r="K797" s="812"/>
      <c r="L797" s="812"/>
    </row>
    <row r="798" spans="2:12" ht="15.75" customHeight="1">
      <c r="B798" s="812"/>
      <c r="C798" s="812"/>
      <c r="D798" s="812"/>
      <c r="E798" s="812"/>
      <c r="F798" s="812"/>
      <c r="G798" s="812"/>
      <c r="H798" s="812"/>
      <c r="I798" s="812"/>
      <c r="J798" s="812"/>
      <c r="K798" s="812"/>
      <c r="L798" s="812"/>
    </row>
    <row r="799" spans="2:12" ht="15.75" customHeight="1">
      <c r="B799" s="812"/>
      <c r="C799" s="812"/>
      <c r="D799" s="812"/>
      <c r="E799" s="812"/>
      <c r="F799" s="812"/>
      <c r="G799" s="812"/>
      <c r="H799" s="812"/>
      <c r="I799" s="812"/>
      <c r="J799" s="812"/>
      <c r="K799" s="812"/>
      <c r="L799" s="812"/>
    </row>
    <row r="800" spans="2:12" ht="15.75" customHeight="1">
      <c r="B800" s="812"/>
      <c r="C800" s="812"/>
      <c r="D800" s="812"/>
      <c r="E800" s="812"/>
      <c r="F800" s="812"/>
      <c r="G800" s="812"/>
      <c r="H800" s="812"/>
      <c r="I800" s="812"/>
      <c r="J800" s="812"/>
      <c r="K800" s="812"/>
      <c r="L800" s="812"/>
    </row>
    <row r="801" spans="2:12" ht="15.75" customHeight="1">
      <c r="B801" s="812"/>
      <c r="C801" s="812"/>
      <c r="D801" s="812"/>
      <c r="E801" s="812"/>
      <c r="F801" s="812"/>
      <c r="G801" s="812"/>
      <c r="H801" s="812"/>
      <c r="I801" s="812"/>
      <c r="J801" s="812"/>
      <c r="K801" s="812"/>
      <c r="L801" s="812"/>
    </row>
    <row r="802" spans="2:12" ht="15.75" customHeight="1">
      <c r="B802" s="812"/>
      <c r="C802" s="812"/>
      <c r="D802" s="812"/>
      <c r="E802" s="812"/>
      <c r="F802" s="812"/>
      <c r="G802" s="812"/>
      <c r="H802" s="812"/>
      <c r="I802" s="812"/>
      <c r="J802" s="812"/>
      <c r="K802" s="812"/>
      <c r="L802" s="812"/>
    </row>
    <row r="803" spans="2:12" ht="15.75" customHeight="1">
      <c r="B803" s="812"/>
      <c r="C803" s="812"/>
      <c r="D803" s="812"/>
      <c r="E803" s="812"/>
      <c r="F803" s="812"/>
      <c r="G803" s="812"/>
      <c r="H803" s="812"/>
      <c r="I803" s="812"/>
      <c r="J803" s="812"/>
      <c r="K803" s="812"/>
      <c r="L803" s="812"/>
    </row>
    <row r="804" spans="2:12" ht="15.75" customHeight="1">
      <c r="B804" s="812"/>
      <c r="C804" s="812"/>
      <c r="D804" s="812"/>
      <c r="E804" s="812"/>
      <c r="F804" s="812"/>
      <c r="G804" s="812"/>
      <c r="H804" s="812"/>
      <c r="I804" s="812"/>
      <c r="J804" s="812"/>
      <c r="K804" s="812"/>
      <c r="L804" s="812"/>
    </row>
    <row r="805" spans="2:12" ht="15.75" customHeight="1">
      <c r="B805" s="812"/>
      <c r="C805" s="812"/>
      <c r="D805" s="812"/>
      <c r="E805" s="812"/>
      <c r="F805" s="812"/>
      <c r="G805" s="812"/>
      <c r="H805" s="812"/>
      <c r="I805" s="812"/>
      <c r="J805" s="812"/>
      <c r="K805" s="812"/>
      <c r="L805" s="812"/>
    </row>
    <row r="806" spans="2:12" ht="15.75" customHeight="1">
      <c r="B806" s="812"/>
      <c r="C806" s="812"/>
      <c r="D806" s="812"/>
      <c r="E806" s="812"/>
      <c r="F806" s="812"/>
      <c r="G806" s="812"/>
      <c r="H806" s="812"/>
      <c r="I806" s="812"/>
      <c r="J806" s="812"/>
      <c r="K806" s="812"/>
      <c r="L806" s="812"/>
    </row>
    <row r="807" spans="2:12" ht="15.75" customHeight="1">
      <c r="B807" s="812"/>
      <c r="C807" s="812"/>
      <c r="D807" s="812"/>
      <c r="E807" s="812"/>
      <c r="F807" s="812"/>
      <c r="G807" s="812"/>
      <c r="H807" s="812"/>
      <c r="I807" s="812"/>
      <c r="J807" s="812"/>
      <c r="K807" s="812"/>
      <c r="L807" s="812"/>
    </row>
    <row r="808" spans="2:12" ht="15.75" customHeight="1">
      <c r="B808" s="812"/>
      <c r="C808" s="812"/>
      <c r="D808" s="812"/>
      <c r="E808" s="812"/>
      <c r="F808" s="812"/>
      <c r="G808" s="812"/>
      <c r="H808" s="812"/>
      <c r="I808" s="812"/>
      <c r="J808" s="812"/>
      <c r="K808" s="812"/>
      <c r="L808" s="812"/>
    </row>
    <row r="809" spans="2:12" ht="15.75" customHeight="1">
      <c r="B809" s="812"/>
      <c r="C809" s="812"/>
      <c r="D809" s="812"/>
      <c r="E809" s="812"/>
      <c r="F809" s="812"/>
      <c r="G809" s="812"/>
      <c r="H809" s="812"/>
      <c r="I809" s="812"/>
      <c r="J809" s="812"/>
      <c r="K809" s="812"/>
      <c r="L809" s="812"/>
    </row>
    <row r="810" spans="2:12" ht="15.75" customHeight="1">
      <c r="B810" s="812"/>
      <c r="C810" s="812"/>
      <c r="D810" s="812"/>
      <c r="E810" s="812"/>
      <c r="F810" s="812"/>
      <c r="G810" s="812"/>
      <c r="H810" s="812"/>
      <c r="I810" s="812"/>
      <c r="J810" s="812"/>
      <c r="K810" s="812"/>
      <c r="L810" s="812"/>
    </row>
    <row r="811" spans="2:12" ht="15.75" customHeight="1">
      <c r="B811" s="812"/>
      <c r="C811" s="812"/>
      <c r="D811" s="812"/>
      <c r="E811" s="812"/>
      <c r="F811" s="812"/>
      <c r="G811" s="812"/>
      <c r="H811" s="812"/>
      <c r="I811" s="812"/>
      <c r="J811" s="812"/>
      <c r="K811" s="812"/>
      <c r="L811" s="812"/>
    </row>
    <row r="812" spans="2:12" ht="15.75" customHeight="1">
      <c r="B812" s="812"/>
      <c r="C812" s="812"/>
      <c r="D812" s="812"/>
      <c r="E812" s="812"/>
      <c r="F812" s="812"/>
      <c r="G812" s="812"/>
      <c r="H812" s="812"/>
      <c r="I812" s="812"/>
      <c r="J812" s="812"/>
      <c r="K812" s="812"/>
      <c r="L812" s="812"/>
    </row>
    <row r="813" spans="2:12" ht="15.75" customHeight="1">
      <c r="B813" s="812"/>
      <c r="C813" s="812"/>
      <c r="D813" s="812"/>
      <c r="E813" s="812"/>
      <c r="F813" s="812"/>
      <c r="G813" s="812"/>
      <c r="H813" s="812"/>
      <c r="I813" s="812"/>
      <c r="J813" s="812"/>
      <c r="K813" s="812"/>
      <c r="L813" s="812"/>
    </row>
    <row r="814" spans="2:12" ht="15.75" customHeight="1">
      <c r="B814" s="812"/>
      <c r="C814" s="812"/>
      <c r="D814" s="812"/>
      <c r="E814" s="812"/>
      <c r="F814" s="812"/>
      <c r="G814" s="812"/>
      <c r="H814" s="812"/>
      <c r="I814" s="812"/>
      <c r="J814" s="812"/>
      <c r="K814" s="812"/>
      <c r="L814" s="812"/>
    </row>
    <row r="815" spans="2:12" ht="15.75" customHeight="1">
      <c r="B815" s="812"/>
      <c r="C815" s="812"/>
      <c r="D815" s="812"/>
      <c r="E815" s="812"/>
      <c r="F815" s="812"/>
      <c r="G815" s="812"/>
      <c r="H815" s="812"/>
      <c r="I815" s="812"/>
      <c r="J815" s="812"/>
      <c r="K815" s="812"/>
      <c r="L815" s="812"/>
    </row>
    <row r="816" spans="2:12" ht="15.75" customHeight="1">
      <c r="B816" s="812"/>
      <c r="C816" s="812"/>
      <c r="D816" s="812"/>
      <c r="E816" s="812"/>
      <c r="F816" s="812"/>
      <c r="G816" s="812"/>
      <c r="H816" s="812"/>
      <c r="I816" s="812"/>
      <c r="J816" s="812"/>
      <c r="K816" s="812"/>
      <c r="L816" s="812"/>
    </row>
    <row r="817" spans="2:12" ht="15.75" customHeight="1">
      <c r="B817" s="812"/>
      <c r="C817" s="812"/>
      <c r="D817" s="812"/>
      <c r="E817" s="812"/>
      <c r="F817" s="812"/>
      <c r="G817" s="812"/>
      <c r="H817" s="812"/>
      <c r="I817" s="812"/>
      <c r="J817" s="812"/>
      <c r="K817" s="812"/>
      <c r="L817" s="812"/>
    </row>
    <row r="818" spans="2:12" ht="15.75" customHeight="1">
      <c r="B818" s="812"/>
      <c r="C818" s="812"/>
      <c r="D818" s="812"/>
      <c r="E818" s="812"/>
      <c r="F818" s="812"/>
      <c r="G818" s="812"/>
      <c r="H818" s="812"/>
      <c r="I818" s="812"/>
      <c r="J818" s="812"/>
      <c r="K818" s="812"/>
      <c r="L818" s="812"/>
    </row>
    <row r="819" spans="2:12" ht="15.75" customHeight="1">
      <c r="B819" s="812"/>
      <c r="C819" s="812"/>
      <c r="D819" s="812"/>
      <c r="E819" s="812"/>
      <c r="F819" s="812"/>
      <c r="G819" s="812"/>
      <c r="H819" s="812"/>
      <c r="I819" s="812"/>
      <c r="J819" s="812"/>
      <c r="K819" s="812"/>
      <c r="L819" s="812"/>
    </row>
    <row r="820" spans="2:12" ht="15.75" customHeight="1">
      <c r="B820" s="812"/>
      <c r="C820" s="812"/>
      <c r="D820" s="812"/>
      <c r="E820" s="812"/>
      <c r="F820" s="812"/>
      <c r="G820" s="812"/>
      <c r="H820" s="812"/>
      <c r="I820" s="812"/>
      <c r="J820" s="812"/>
      <c r="K820" s="812"/>
      <c r="L820" s="812"/>
    </row>
    <row r="821" spans="2:12" ht="15.75" customHeight="1">
      <c r="B821" s="812"/>
      <c r="C821" s="812"/>
      <c r="D821" s="812"/>
      <c r="E821" s="812"/>
      <c r="F821" s="812"/>
      <c r="G821" s="812"/>
      <c r="H821" s="812"/>
      <c r="I821" s="812"/>
      <c r="J821" s="812"/>
      <c r="K821" s="812"/>
      <c r="L821" s="812"/>
    </row>
    <row r="822" spans="2:12" ht="15.75" customHeight="1">
      <c r="B822" s="812"/>
      <c r="C822" s="812"/>
      <c r="D822" s="812"/>
      <c r="E822" s="812"/>
      <c r="F822" s="812"/>
      <c r="G822" s="812"/>
      <c r="H822" s="812"/>
      <c r="I822" s="812"/>
      <c r="J822" s="812"/>
      <c r="K822" s="812"/>
      <c r="L822" s="812"/>
    </row>
    <row r="823" spans="2:12" ht="15.75" customHeight="1">
      <c r="B823" s="812"/>
      <c r="C823" s="812"/>
      <c r="D823" s="812"/>
      <c r="E823" s="812"/>
      <c r="F823" s="812"/>
      <c r="G823" s="812"/>
      <c r="H823" s="812"/>
      <c r="I823" s="812"/>
      <c r="J823" s="812"/>
      <c r="K823" s="812"/>
      <c r="L823" s="812"/>
    </row>
    <row r="824" spans="2:12" ht="15.75" customHeight="1">
      <c r="B824" s="812"/>
      <c r="C824" s="812"/>
      <c r="D824" s="812"/>
      <c r="E824" s="812"/>
      <c r="F824" s="812"/>
      <c r="G824" s="812"/>
      <c r="H824" s="812"/>
      <c r="I824" s="812"/>
      <c r="J824" s="812"/>
      <c r="K824" s="812"/>
      <c r="L824" s="812"/>
    </row>
    <row r="825" spans="2:12" ht="15.75" customHeight="1">
      <c r="B825" s="812"/>
      <c r="C825" s="812"/>
      <c r="D825" s="812"/>
      <c r="E825" s="812"/>
      <c r="F825" s="812"/>
      <c r="G825" s="812"/>
      <c r="H825" s="812"/>
      <c r="I825" s="812"/>
      <c r="J825" s="812"/>
      <c r="K825" s="812"/>
      <c r="L825" s="812"/>
    </row>
    <row r="826" spans="2:12" ht="15.75" customHeight="1">
      <c r="B826" s="812"/>
      <c r="C826" s="812"/>
      <c r="D826" s="812"/>
      <c r="E826" s="812"/>
      <c r="F826" s="812"/>
      <c r="G826" s="812"/>
      <c r="H826" s="812"/>
      <c r="I826" s="812"/>
      <c r="J826" s="812"/>
      <c r="K826" s="812"/>
      <c r="L826" s="812"/>
    </row>
    <row r="827" spans="2:12" ht="15.75" customHeight="1">
      <c r="B827" s="812"/>
      <c r="C827" s="812"/>
      <c r="D827" s="812"/>
      <c r="E827" s="812"/>
      <c r="F827" s="812"/>
      <c r="G827" s="812"/>
      <c r="H827" s="812"/>
      <c r="I827" s="812"/>
      <c r="J827" s="812"/>
      <c r="K827" s="812"/>
      <c r="L827" s="812"/>
    </row>
    <row r="828" spans="2:12" ht="15.75" customHeight="1">
      <c r="B828" s="812"/>
      <c r="C828" s="812"/>
      <c r="D828" s="812"/>
      <c r="E828" s="812"/>
      <c r="F828" s="812"/>
      <c r="G828" s="812"/>
      <c r="H828" s="812"/>
      <c r="I828" s="812"/>
      <c r="J828" s="812"/>
      <c r="K828" s="812"/>
      <c r="L828" s="812"/>
    </row>
    <row r="829" spans="2:12" ht="15.75" customHeight="1">
      <c r="B829" s="812"/>
      <c r="C829" s="812"/>
      <c r="D829" s="812"/>
      <c r="E829" s="812"/>
      <c r="F829" s="812"/>
      <c r="G829" s="812"/>
      <c r="H829" s="812"/>
      <c r="I829" s="812"/>
      <c r="J829" s="812"/>
      <c r="K829" s="812"/>
      <c r="L829" s="812"/>
    </row>
    <row r="830" spans="2:12" ht="15.75" customHeight="1">
      <c r="B830" s="812"/>
      <c r="C830" s="812"/>
      <c r="D830" s="812"/>
      <c r="E830" s="812"/>
      <c r="F830" s="812"/>
      <c r="G830" s="812"/>
      <c r="H830" s="812"/>
      <c r="I830" s="812"/>
      <c r="J830" s="812"/>
      <c r="K830" s="812"/>
      <c r="L830" s="812"/>
    </row>
    <row r="831" spans="2:12" ht="15.75" customHeight="1">
      <c r="B831" s="812"/>
      <c r="C831" s="812"/>
      <c r="D831" s="812"/>
      <c r="E831" s="812"/>
      <c r="F831" s="812"/>
      <c r="G831" s="812"/>
      <c r="H831" s="812"/>
      <c r="I831" s="812"/>
      <c r="J831" s="812"/>
      <c r="K831" s="812"/>
      <c r="L831" s="812"/>
    </row>
    <row r="832" spans="2:12" ht="15.75" customHeight="1">
      <c r="B832" s="812"/>
      <c r="C832" s="812"/>
      <c r="D832" s="812"/>
      <c r="E832" s="812"/>
      <c r="F832" s="812"/>
      <c r="G832" s="812"/>
      <c r="H832" s="812"/>
      <c r="I832" s="812"/>
      <c r="J832" s="812"/>
      <c r="K832" s="812"/>
      <c r="L832" s="812"/>
    </row>
    <row r="833" spans="2:12" ht="15.75" customHeight="1">
      <c r="B833" s="812"/>
      <c r="C833" s="812"/>
      <c r="D833" s="812"/>
      <c r="E833" s="812"/>
      <c r="F833" s="812"/>
      <c r="G833" s="812"/>
      <c r="H833" s="812"/>
      <c r="I833" s="812"/>
      <c r="J833" s="812"/>
      <c r="K833" s="812"/>
      <c r="L833" s="812"/>
    </row>
    <row r="834" spans="2:12" ht="15.75" customHeight="1">
      <c r="B834" s="812"/>
      <c r="C834" s="812"/>
      <c r="D834" s="812"/>
      <c r="E834" s="812"/>
      <c r="F834" s="812"/>
      <c r="G834" s="812"/>
      <c r="H834" s="812"/>
      <c r="I834" s="812"/>
      <c r="J834" s="812"/>
      <c r="K834" s="812"/>
      <c r="L834" s="812"/>
    </row>
    <row r="835" spans="2:12" ht="15.75" customHeight="1">
      <c r="B835" s="812"/>
      <c r="C835" s="812"/>
      <c r="D835" s="812"/>
      <c r="E835" s="812"/>
      <c r="F835" s="812"/>
      <c r="G835" s="812"/>
      <c r="H835" s="812"/>
      <c r="I835" s="812"/>
      <c r="J835" s="812"/>
      <c r="K835" s="812"/>
      <c r="L835" s="812"/>
    </row>
    <row r="836" spans="2:12" ht="15.75" customHeight="1">
      <c r="B836" s="812"/>
      <c r="C836" s="812"/>
      <c r="D836" s="812"/>
      <c r="E836" s="812"/>
      <c r="F836" s="812"/>
      <c r="G836" s="812"/>
      <c r="H836" s="812"/>
      <c r="I836" s="812"/>
      <c r="J836" s="812"/>
      <c r="K836" s="812"/>
      <c r="L836" s="812"/>
    </row>
    <row r="837" spans="2:12" ht="15.75" customHeight="1">
      <c r="B837" s="812"/>
      <c r="C837" s="812"/>
      <c r="D837" s="812"/>
      <c r="E837" s="812"/>
      <c r="F837" s="812"/>
      <c r="G837" s="812"/>
      <c r="H837" s="812"/>
      <c r="I837" s="812"/>
      <c r="J837" s="812"/>
      <c r="K837" s="812"/>
      <c r="L837" s="812"/>
    </row>
    <row r="838" spans="2:12" ht="15.75" customHeight="1">
      <c r="B838" s="812"/>
      <c r="C838" s="812"/>
      <c r="D838" s="812"/>
      <c r="E838" s="812"/>
      <c r="F838" s="812"/>
      <c r="G838" s="812"/>
      <c r="H838" s="812"/>
      <c r="I838" s="812"/>
      <c r="J838" s="812"/>
      <c r="K838" s="812"/>
      <c r="L838" s="812"/>
    </row>
    <row r="839" spans="2:12" ht="15.75" customHeight="1">
      <c r="B839" s="812"/>
      <c r="C839" s="812"/>
      <c r="D839" s="812"/>
      <c r="E839" s="812"/>
      <c r="F839" s="812"/>
      <c r="G839" s="812"/>
      <c r="H839" s="812"/>
      <c r="I839" s="812"/>
      <c r="J839" s="812"/>
      <c r="K839" s="812"/>
      <c r="L839" s="812"/>
    </row>
    <row r="840" spans="2:12" ht="15.75" customHeight="1">
      <c r="B840" s="812"/>
      <c r="C840" s="812"/>
      <c r="D840" s="812"/>
      <c r="E840" s="812"/>
      <c r="F840" s="812"/>
      <c r="G840" s="812"/>
      <c r="H840" s="812"/>
      <c r="I840" s="812"/>
      <c r="J840" s="812"/>
      <c r="K840" s="812"/>
      <c r="L840" s="812"/>
    </row>
    <row r="841" spans="2:12" ht="15.75" customHeight="1">
      <c r="B841" s="812"/>
      <c r="C841" s="812"/>
      <c r="D841" s="812"/>
      <c r="E841" s="812"/>
      <c r="F841" s="812"/>
      <c r="G841" s="812"/>
      <c r="H841" s="812"/>
      <c r="I841" s="812"/>
      <c r="J841" s="812"/>
      <c r="K841" s="812"/>
      <c r="L841" s="812"/>
    </row>
    <row r="842" spans="2:12" ht="15.75" customHeight="1">
      <c r="B842" s="812"/>
      <c r="C842" s="812"/>
      <c r="D842" s="812"/>
      <c r="E842" s="812"/>
      <c r="F842" s="812"/>
      <c r="G842" s="812"/>
      <c r="H842" s="812"/>
      <c r="I842" s="812"/>
      <c r="J842" s="812"/>
      <c r="K842" s="812"/>
      <c r="L842" s="812"/>
    </row>
    <row r="843" spans="2:12" ht="15.75" customHeight="1">
      <c r="B843" s="812"/>
      <c r="C843" s="812"/>
      <c r="D843" s="812"/>
      <c r="E843" s="812"/>
      <c r="F843" s="812"/>
      <c r="G843" s="812"/>
      <c r="H843" s="812"/>
      <c r="I843" s="812"/>
      <c r="J843" s="812"/>
      <c r="K843" s="812"/>
      <c r="L843" s="812"/>
    </row>
    <row r="844" spans="2:12" ht="15.75" customHeight="1">
      <c r="B844" s="812"/>
      <c r="C844" s="812"/>
      <c r="D844" s="812"/>
      <c r="E844" s="812"/>
      <c r="F844" s="812"/>
      <c r="G844" s="812"/>
      <c r="H844" s="812"/>
      <c r="I844" s="812"/>
      <c r="J844" s="812"/>
      <c r="K844" s="812"/>
      <c r="L844" s="812"/>
    </row>
    <row r="845" spans="2:12" ht="15.75" customHeight="1">
      <c r="B845" s="812"/>
      <c r="C845" s="812"/>
      <c r="D845" s="812"/>
      <c r="E845" s="812"/>
      <c r="F845" s="812"/>
      <c r="G845" s="812"/>
      <c r="H845" s="812"/>
      <c r="I845" s="812"/>
      <c r="J845" s="812"/>
      <c r="K845" s="812"/>
      <c r="L845" s="812"/>
    </row>
    <row r="846" spans="2:12" ht="15.75" customHeight="1">
      <c r="B846" s="812"/>
      <c r="C846" s="812"/>
      <c r="D846" s="812"/>
      <c r="E846" s="812"/>
      <c r="F846" s="812"/>
      <c r="G846" s="812"/>
      <c r="H846" s="812"/>
      <c r="I846" s="812"/>
      <c r="J846" s="812"/>
      <c r="K846" s="812"/>
      <c r="L846" s="812"/>
    </row>
    <row r="847" spans="2:12" ht="15.75" customHeight="1">
      <c r="B847" s="812"/>
      <c r="C847" s="812"/>
      <c r="D847" s="812"/>
      <c r="E847" s="812"/>
      <c r="F847" s="812"/>
      <c r="G847" s="812"/>
      <c r="H847" s="812"/>
      <c r="I847" s="812"/>
      <c r="J847" s="812"/>
      <c r="K847" s="812"/>
      <c r="L847" s="812"/>
    </row>
    <row r="848" spans="2:12" ht="15.75" customHeight="1">
      <c r="B848" s="812"/>
      <c r="C848" s="812"/>
      <c r="D848" s="812"/>
      <c r="E848" s="812"/>
      <c r="F848" s="812"/>
      <c r="G848" s="812"/>
      <c r="H848" s="812"/>
      <c r="I848" s="812"/>
      <c r="J848" s="812"/>
      <c r="K848" s="812"/>
      <c r="L848" s="812"/>
    </row>
    <row r="849" spans="2:12" ht="15.75" customHeight="1">
      <c r="B849" s="812"/>
      <c r="C849" s="812"/>
      <c r="D849" s="812"/>
      <c r="E849" s="812"/>
      <c r="F849" s="812"/>
      <c r="G849" s="812"/>
      <c r="H849" s="812"/>
      <c r="I849" s="812"/>
      <c r="J849" s="812"/>
      <c r="K849" s="812"/>
      <c r="L849" s="812"/>
    </row>
    <row r="850" spans="2:12" ht="15.75" customHeight="1">
      <c r="B850" s="812"/>
      <c r="C850" s="812"/>
      <c r="D850" s="812"/>
      <c r="E850" s="812"/>
      <c r="F850" s="812"/>
      <c r="G850" s="812"/>
      <c r="H850" s="812"/>
      <c r="I850" s="812"/>
      <c r="J850" s="812"/>
      <c r="K850" s="812"/>
      <c r="L850" s="812"/>
    </row>
    <row r="851" spans="2:12" ht="15.75" customHeight="1">
      <c r="B851" s="812"/>
      <c r="C851" s="812"/>
      <c r="D851" s="812"/>
      <c r="E851" s="812"/>
      <c r="F851" s="812"/>
      <c r="G851" s="812"/>
      <c r="H851" s="812"/>
      <c r="I851" s="812"/>
      <c r="J851" s="812"/>
      <c r="K851" s="812"/>
      <c r="L851" s="812"/>
    </row>
    <row r="852" spans="2:12" ht="15.75" customHeight="1">
      <c r="B852" s="812"/>
      <c r="C852" s="812"/>
      <c r="D852" s="812"/>
      <c r="E852" s="812"/>
      <c r="F852" s="812"/>
      <c r="G852" s="812"/>
      <c r="H852" s="812"/>
      <c r="I852" s="812"/>
      <c r="J852" s="812"/>
      <c r="K852" s="812"/>
      <c r="L852" s="812"/>
    </row>
    <row r="853" spans="2:12" ht="15.75" customHeight="1">
      <c r="B853" s="812"/>
      <c r="C853" s="812"/>
      <c r="D853" s="812"/>
      <c r="E853" s="812"/>
      <c r="F853" s="812"/>
      <c r="G853" s="812"/>
      <c r="H853" s="812"/>
      <c r="I853" s="812"/>
      <c r="J853" s="812"/>
      <c r="K853" s="812"/>
      <c r="L853" s="812"/>
    </row>
    <row r="854" spans="2:12" ht="15.75" customHeight="1">
      <c r="B854" s="812"/>
      <c r="C854" s="812"/>
      <c r="D854" s="812"/>
      <c r="E854" s="812"/>
      <c r="F854" s="812"/>
      <c r="G854" s="812"/>
      <c r="H854" s="812"/>
      <c r="I854" s="812"/>
      <c r="J854" s="812"/>
      <c r="K854" s="812"/>
      <c r="L854" s="812"/>
    </row>
    <row r="855" spans="2:12" ht="15.75" customHeight="1">
      <c r="B855" s="812"/>
      <c r="C855" s="812"/>
      <c r="D855" s="812"/>
      <c r="E855" s="812"/>
      <c r="F855" s="812"/>
      <c r="G855" s="812"/>
      <c r="H855" s="812"/>
      <c r="I855" s="812"/>
      <c r="J855" s="812"/>
      <c r="K855" s="812"/>
      <c r="L855" s="812"/>
    </row>
    <row r="856" spans="2:12" ht="15.75" customHeight="1">
      <c r="B856" s="812"/>
      <c r="C856" s="812"/>
      <c r="D856" s="812"/>
      <c r="E856" s="812"/>
      <c r="F856" s="812"/>
      <c r="G856" s="812"/>
      <c r="H856" s="812"/>
      <c r="I856" s="812"/>
      <c r="J856" s="812"/>
      <c r="K856" s="812"/>
      <c r="L856" s="812"/>
    </row>
    <row r="857" spans="2:12" ht="15.75" customHeight="1">
      <c r="B857" s="812"/>
      <c r="C857" s="812"/>
      <c r="D857" s="812"/>
      <c r="E857" s="812"/>
      <c r="F857" s="812"/>
      <c r="G857" s="812"/>
      <c r="H857" s="812"/>
      <c r="I857" s="812"/>
      <c r="J857" s="812"/>
      <c r="K857" s="812"/>
      <c r="L857" s="812"/>
    </row>
    <row r="858" spans="2:12" ht="15.75" customHeight="1">
      <c r="B858" s="812"/>
      <c r="C858" s="812"/>
      <c r="D858" s="812"/>
      <c r="E858" s="812"/>
      <c r="F858" s="812"/>
      <c r="G858" s="812"/>
      <c r="H858" s="812"/>
      <c r="I858" s="812"/>
      <c r="J858" s="812"/>
      <c r="K858" s="812"/>
      <c r="L858" s="812"/>
    </row>
    <row r="859" spans="2:12" ht="15.75" customHeight="1">
      <c r="B859" s="812"/>
      <c r="C859" s="812"/>
      <c r="D859" s="812"/>
      <c r="E859" s="812"/>
      <c r="F859" s="812"/>
      <c r="G859" s="812"/>
      <c r="H859" s="812"/>
      <c r="I859" s="812"/>
      <c r="J859" s="812"/>
      <c r="K859" s="812"/>
      <c r="L859" s="812"/>
    </row>
    <row r="860" spans="2:12" ht="15.75" customHeight="1">
      <c r="B860" s="812"/>
      <c r="C860" s="812"/>
      <c r="D860" s="812"/>
      <c r="E860" s="812"/>
      <c r="F860" s="812"/>
      <c r="G860" s="812"/>
      <c r="H860" s="812"/>
      <c r="I860" s="812"/>
      <c r="J860" s="812"/>
      <c r="K860" s="812"/>
      <c r="L860" s="812"/>
    </row>
    <row r="861" spans="2:12" ht="15.75" customHeight="1">
      <c r="B861" s="812"/>
      <c r="C861" s="812"/>
      <c r="D861" s="812"/>
      <c r="E861" s="812"/>
      <c r="F861" s="812"/>
      <c r="G861" s="812"/>
      <c r="H861" s="812"/>
      <c r="I861" s="812"/>
      <c r="J861" s="812"/>
      <c r="K861" s="812"/>
      <c r="L861" s="812"/>
    </row>
    <row r="862" spans="2:12" ht="15.75" customHeight="1">
      <c r="B862" s="812"/>
      <c r="C862" s="812"/>
      <c r="D862" s="812"/>
      <c r="E862" s="812"/>
      <c r="F862" s="812"/>
      <c r="G862" s="812"/>
      <c r="H862" s="812"/>
      <c r="I862" s="812"/>
      <c r="J862" s="812"/>
      <c r="K862" s="812"/>
      <c r="L862" s="812"/>
    </row>
    <row r="863" spans="2:12" ht="15.75" customHeight="1">
      <c r="B863" s="812"/>
      <c r="C863" s="812"/>
      <c r="D863" s="812"/>
      <c r="E863" s="812"/>
      <c r="F863" s="812"/>
      <c r="G863" s="812"/>
      <c r="H863" s="812"/>
      <c r="I863" s="812"/>
      <c r="J863" s="812"/>
      <c r="K863" s="812"/>
      <c r="L863" s="812"/>
    </row>
    <row r="864" spans="2:12" ht="15.75" customHeight="1">
      <c r="B864" s="812"/>
      <c r="C864" s="812"/>
      <c r="D864" s="812"/>
      <c r="E864" s="812"/>
      <c r="F864" s="812"/>
      <c r="G864" s="812"/>
      <c r="H864" s="812"/>
      <c r="I864" s="812"/>
      <c r="J864" s="812"/>
      <c r="K864" s="812"/>
      <c r="L864" s="812"/>
    </row>
    <row r="865" spans="2:12" ht="15.75" customHeight="1">
      <c r="B865" s="812"/>
      <c r="C865" s="812"/>
      <c r="D865" s="812"/>
      <c r="E865" s="812"/>
      <c r="F865" s="812"/>
      <c r="G865" s="812"/>
      <c r="H865" s="812"/>
      <c r="I865" s="812"/>
      <c r="J865" s="812"/>
      <c r="K865" s="812"/>
      <c r="L865" s="812"/>
    </row>
    <row r="866" spans="2:12" ht="15.75" customHeight="1">
      <c r="B866" s="812"/>
      <c r="C866" s="812"/>
      <c r="D866" s="812"/>
      <c r="E866" s="812"/>
      <c r="F866" s="812"/>
      <c r="G866" s="812"/>
      <c r="H866" s="812"/>
      <c r="I866" s="812"/>
      <c r="J866" s="812"/>
      <c r="K866" s="812"/>
      <c r="L866" s="812"/>
    </row>
    <row r="867" spans="2:12" ht="15.75" customHeight="1">
      <c r="B867" s="812"/>
      <c r="C867" s="812"/>
      <c r="D867" s="812"/>
      <c r="E867" s="812"/>
      <c r="F867" s="812"/>
      <c r="G867" s="812"/>
      <c r="H867" s="812"/>
      <c r="I867" s="812"/>
      <c r="J867" s="812"/>
      <c r="K867" s="812"/>
      <c r="L867" s="812"/>
    </row>
    <row r="868" spans="2:12" ht="15.75" customHeight="1">
      <c r="B868" s="812"/>
      <c r="C868" s="812"/>
      <c r="D868" s="812"/>
      <c r="E868" s="812"/>
      <c r="F868" s="812"/>
      <c r="G868" s="812"/>
      <c r="H868" s="812"/>
      <c r="I868" s="812"/>
      <c r="J868" s="812"/>
      <c r="K868" s="812"/>
      <c r="L868" s="812"/>
    </row>
    <row r="869" spans="2:12" ht="15.75" customHeight="1">
      <c r="B869" s="812"/>
      <c r="C869" s="812"/>
      <c r="D869" s="812"/>
      <c r="E869" s="812"/>
      <c r="F869" s="812"/>
      <c r="G869" s="812"/>
      <c r="H869" s="812"/>
      <c r="I869" s="812"/>
      <c r="J869" s="812"/>
      <c r="K869" s="812"/>
      <c r="L869" s="812"/>
    </row>
    <row r="870" spans="2:12" ht="15.75" customHeight="1">
      <c r="B870" s="812"/>
      <c r="C870" s="812"/>
      <c r="D870" s="812"/>
      <c r="E870" s="812"/>
      <c r="F870" s="812"/>
      <c r="G870" s="812"/>
      <c r="H870" s="812"/>
      <c r="I870" s="812"/>
      <c r="J870" s="812"/>
      <c r="K870" s="812"/>
      <c r="L870" s="812"/>
    </row>
    <row r="871" spans="2:12" ht="15.75" customHeight="1">
      <c r="B871" s="812"/>
      <c r="C871" s="812"/>
      <c r="D871" s="812"/>
      <c r="E871" s="812"/>
      <c r="F871" s="812"/>
      <c r="G871" s="812"/>
      <c r="H871" s="812"/>
      <c r="I871" s="812"/>
      <c r="J871" s="812"/>
      <c r="K871" s="812"/>
      <c r="L871" s="812"/>
    </row>
    <row r="872" spans="2:12" ht="15.75" customHeight="1">
      <c r="B872" s="812"/>
      <c r="C872" s="812"/>
      <c r="D872" s="812"/>
      <c r="E872" s="812"/>
      <c r="F872" s="812"/>
      <c r="G872" s="812"/>
      <c r="H872" s="812"/>
      <c r="I872" s="812"/>
      <c r="J872" s="812"/>
      <c r="K872" s="812"/>
      <c r="L872" s="812"/>
    </row>
    <row r="873" spans="2:12" ht="15.75" customHeight="1">
      <c r="B873" s="812"/>
      <c r="C873" s="812"/>
      <c r="D873" s="812"/>
      <c r="E873" s="812"/>
      <c r="F873" s="812"/>
      <c r="G873" s="812"/>
      <c r="H873" s="812"/>
      <c r="I873" s="812"/>
      <c r="J873" s="812"/>
      <c r="K873" s="812"/>
      <c r="L873" s="812"/>
    </row>
    <row r="874" spans="2:12" ht="15.75" customHeight="1">
      <c r="B874" s="812"/>
      <c r="C874" s="812"/>
      <c r="D874" s="812"/>
      <c r="E874" s="812"/>
      <c r="F874" s="812"/>
      <c r="G874" s="812"/>
      <c r="H874" s="812"/>
      <c r="I874" s="812"/>
      <c r="J874" s="812"/>
      <c r="K874" s="812"/>
      <c r="L874" s="812"/>
    </row>
    <row r="875" spans="2:12" ht="15.75" customHeight="1">
      <c r="B875" s="812"/>
      <c r="C875" s="812"/>
      <c r="D875" s="812"/>
      <c r="E875" s="812"/>
      <c r="F875" s="812"/>
      <c r="G875" s="812"/>
      <c r="H875" s="812"/>
      <c r="I875" s="812"/>
      <c r="J875" s="812"/>
      <c r="K875" s="812"/>
      <c r="L875" s="812"/>
    </row>
    <row r="876" spans="2:12" ht="15.75" customHeight="1">
      <c r="B876" s="812"/>
      <c r="C876" s="812"/>
      <c r="D876" s="812"/>
      <c r="E876" s="812"/>
      <c r="F876" s="812"/>
      <c r="G876" s="812"/>
      <c r="H876" s="812"/>
      <c r="I876" s="812"/>
      <c r="J876" s="812"/>
      <c r="K876" s="812"/>
      <c r="L876" s="812"/>
    </row>
    <row r="877" spans="2:12" ht="15.75" customHeight="1">
      <c r="B877" s="812"/>
      <c r="C877" s="812"/>
      <c r="D877" s="812"/>
      <c r="E877" s="812"/>
      <c r="F877" s="812"/>
      <c r="G877" s="812"/>
      <c r="H877" s="812"/>
      <c r="I877" s="812"/>
      <c r="J877" s="812"/>
      <c r="K877" s="812"/>
      <c r="L877" s="812"/>
    </row>
    <row r="878" spans="2:12" ht="15.75" customHeight="1">
      <c r="B878" s="812"/>
      <c r="C878" s="812"/>
      <c r="D878" s="812"/>
      <c r="E878" s="812"/>
      <c r="F878" s="812"/>
      <c r="G878" s="812"/>
      <c r="H878" s="812"/>
      <c r="I878" s="812"/>
      <c r="J878" s="812"/>
      <c r="K878" s="812"/>
      <c r="L878" s="812"/>
    </row>
    <row r="879" spans="2:12" ht="15.75" customHeight="1">
      <c r="B879" s="812"/>
      <c r="C879" s="812"/>
      <c r="D879" s="812"/>
      <c r="E879" s="812"/>
      <c r="F879" s="812"/>
      <c r="G879" s="812"/>
      <c r="H879" s="812"/>
      <c r="I879" s="812"/>
      <c r="J879" s="812"/>
      <c r="K879" s="812"/>
      <c r="L879" s="812"/>
    </row>
    <row r="880" spans="2:12" ht="15.75" customHeight="1">
      <c r="B880" s="812"/>
      <c r="C880" s="812"/>
      <c r="D880" s="812"/>
      <c r="E880" s="812"/>
      <c r="F880" s="812"/>
      <c r="G880" s="812"/>
      <c r="H880" s="812"/>
      <c r="I880" s="812"/>
      <c r="J880" s="812"/>
      <c r="K880" s="812"/>
      <c r="L880" s="812"/>
    </row>
    <row r="881" spans="2:12" ht="15.75" customHeight="1">
      <c r="B881" s="812"/>
      <c r="C881" s="812"/>
      <c r="D881" s="812"/>
      <c r="E881" s="812"/>
      <c r="F881" s="812"/>
      <c r="G881" s="812"/>
      <c r="H881" s="812"/>
      <c r="I881" s="812"/>
      <c r="J881" s="812"/>
      <c r="K881" s="812"/>
      <c r="L881" s="812"/>
    </row>
    <row r="882" spans="2:12" ht="15.75" customHeight="1">
      <c r="B882" s="812"/>
      <c r="C882" s="812"/>
      <c r="D882" s="812"/>
      <c r="E882" s="812"/>
      <c r="F882" s="812"/>
      <c r="G882" s="812"/>
      <c r="H882" s="812"/>
      <c r="I882" s="812"/>
      <c r="J882" s="812"/>
      <c r="K882" s="812"/>
      <c r="L882" s="812"/>
    </row>
    <row r="883" spans="2:12" ht="15.75" customHeight="1">
      <c r="B883" s="812"/>
      <c r="C883" s="812"/>
      <c r="D883" s="812"/>
      <c r="E883" s="812"/>
      <c r="F883" s="812"/>
      <c r="G883" s="812"/>
      <c r="H883" s="812"/>
      <c r="I883" s="812"/>
      <c r="J883" s="812"/>
      <c r="K883" s="812"/>
      <c r="L883" s="812"/>
    </row>
    <row r="884" spans="2:12" ht="15.75" customHeight="1">
      <c r="B884" s="812"/>
      <c r="C884" s="812"/>
      <c r="D884" s="812"/>
      <c r="E884" s="812"/>
      <c r="F884" s="812"/>
      <c r="G884" s="812"/>
      <c r="H884" s="812"/>
      <c r="I884" s="812"/>
      <c r="J884" s="812"/>
      <c r="K884" s="812"/>
      <c r="L884" s="812"/>
    </row>
    <row r="885" spans="2:12" ht="15.75" customHeight="1">
      <c r="B885" s="812"/>
      <c r="C885" s="812"/>
      <c r="D885" s="812"/>
      <c r="E885" s="812"/>
      <c r="F885" s="812"/>
      <c r="G885" s="812"/>
      <c r="H885" s="812"/>
      <c r="I885" s="812"/>
      <c r="J885" s="812"/>
      <c r="K885" s="812"/>
      <c r="L885" s="812"/>
    </row>
    <row r="886" spans="2:12" ht="15.75" customHeight="1">
      <c r="B886" s="812"/>
      <c r="C886" s="812"/>
      <c r="D886" s="812"/>
      <c r="E886" s="812"/>
      <c r="F886" s="812"/>
      <c r="G886" s="812"/>
      <c r="H886" s="812"/>
      <c r="I886" s="812"/>
      <c r="J886" s="812"/>
      <c r="K886" s="812"/>
      <c r="L886" s="812"/>
    </row>
    <row r="887" spans="2:12" ht="15.75" customHeight="1">
      <c r="B887" s="812"/>
      <c r="C887" s="812"/>
      <c r="D887" s="812"/>
      <c r="E887" s="812"/>
      <c r="F887" s="812"/>
      <c r="G887" s="812"/>
      <c r="H887" s="812"/>
      <c r="I887" s="812"/>
      <c r="J887" s="812"/>
      <c r="K887" s="812"/>
      <c r="L887" s="812"/>
    </row>
    <row r="888" spans="2:12" ht="15.75" customHeight="1">
      <c r="B888" s="812"/>
      <c r="C888" s="812"/>
      <c r="D888" s="812"/>
      <c r="E888" s="812"/>
      <c r="F888" s="812"/>
      <c r="G888" s="812"/>
      <c r="H888" s="812"/>
      <c r="I888" s="812"/>
      <c r="J888" s="812"/>
      <c r="K888" s="812"/>
      <c r="L888" s="812"/>
    </row>
    <row r="889" spans="2:12" ht="15.75" customHeight="1">
      <c r="B889" s="812"/>
      <c r="C889" s="812"/>
      <c r="D889" s="812"/>
      <c r="E889" s="812"/>
      <c r="F889" s="812"/>
      <c r="G889" s="812"/>
      <c r="H889" s="812"/>
      <c r="I889" s="812"/>
      <c r="J889" s="812"/>
      <c r="K889" s="812"/>
      <c r="L889" s="812"/>
    </row>
    <row r="890" spans="2:12" ht="15.75" customHeight="1">
      <c r="B890" s="812"/>
      <c r="C890" s="812"/>
      <c r="D890" s="812"/>
      <c r="E890" s="812"/>
      <c r="F890" s="812"/>
      <c r="G890" s="812"/>
      <c r="H890" s="812"/>
      <c r="I890" s="812"/>
      <c r="J890" s="812"/>
      <c r="K890" s="812"/>
      <c r="L890" s="812"/>
    </row>
    <row r="891" spans="2:12" ht="15.75" customHeight="1">
      <c r="B891" s="812"/>
      <c r="C891" s="812"/>
      <c r="D891" s="812"/>
      <c r="E891" s="812"/>
      <c r="F891" s="812"/>
      <c r="G891" s="812"/>
      <c r="H891" s="812"/>
      <c r="I891" s="812"/>
      <c r="J891" s="812"/>
      <c r="K891" s="812"/>
      <c r="L891" s="812"/>
    </row>
    <row r="892" spans="2:12" ht="15.75" customHeight="1">
      <c r="B892" s="812"/>
      <c r="C892" s="812"/>
      <c r="D892" s="812"/>
      <c r="E892" s="812"/>
      <c r="F892" s="812"/>
      <c r="G892" s="812"/>
      <c r="H892" s="812"/>
      <c r="I892" s="812"/>
      <c r="J892" s="812"/>
      <c r="K892" s="812"/>
      <c r="L892" s="812"/>
    </row>
    <row r="893" spans="2:12" ht="15.75" customHeight="1">
      <c r="B893" s="812"/>
      <c r="C893" s="812"/>
      <c r="D893" s="812"/>
      <c r="E893" s="812"/>
      <c r="F893" s="812"/>
      <c r="G893" s="812"/>
      <c r="H893" s="812"/>
      <c r="I893" s="812"/>
      <c r="J893" s="812"/>
      <c r="K893" s="812"/>
      <c r="L893" s="812"/>
    </row>
    <row r="894" spans="2:12" ht="15.75" customHeight="1">
      <c r="B894" s="812"/>
      <c r="C894" s="812"/>
      <c r="D894" s="812"/>
      <c r="E894" s="812"/>
      <c r="F894" s="812"/>
      <c r="G894" s="812"/>
      <c r="H894" s="812"/>
      <c r="I894" s="812"/>
      <c r="J894" s="812"/>
      <c r="K894" s="812"/>
      <c r="L894" s="812"/>
    </row>
    <row r="895" spans="2:12" ht="15.75" customHeight="1">
      <c r="B895" s="812"/>
      <c r="C895" s="812"/>
      <c r="D895" s="812"/>
      <c r="E895" s="812"/>
      <c r="F895" s="812"/>
      <c r="G895" s="812"/>
      <c r="H895" s="812"/>
      <c r="I895" s="812"/>
      <c r="J895" s="812"/>
      <c r="K895" s="812"/>
      <c r="L895" s="812"/>
    </row>
    <row r="896" spans="2:12" ht="15.75" customHeight="1">
      <c r="B896" s="812"/>
      <c r="C896" s="812"/>
      <c r="D896" s="812"/>
      <c r="E896" s="812"/>
      <c r="F896" s="812"/>
      <c r="G896" s="812"/>
      <c r="H896" s="812"/>
      <c r="I896" s="812"/>
      <c r="J896" s="812"/>
      <c r="K896" s="812"/>
      <c r="L896" s="812"/>
    </row>
    <row r="897" spans="2:12" ht="15.75" customHeight="1">
      <c r="B897" s="812"/>
      <c r="C897" s="812"/>
      <c r="D897" s="812"/>
      <c r="E897" s="812"/>
      <c r="F897" s="812"/>
      <c r="G897" s="812"/>
      <c r="H897" s="812"/>
      <c r="I897" s="812"/>
      <c r="J897" s="812"/>
      <c r="K897" s="812"/>
      <c r="L897" s="812"/>
    </row>
    <row r="898" spans="2:12" ht="15.75" customHeight="1">
      <c r="B898" s="812"/>
      <c r="C898" s="812"/>
      <c r="D898" s="812"/>
      <c r="E898" s="812"/>
      <c r="F898" s="812"/>
      <c r="G898" s="812"/>
      <c r="H898" s="812"/>
      <c r="I898" s="812"/>
      <c r="J898" s="812"/>
      <c r="K898" s="812"/>
      <c r="L898" s="812"/>
    </row>
    <row r="899" spans="2:12" ht="15.75" customHeight="1">
      <c r="B899" s="812"/>
      <c r="C899" s="812"/>
      <c r="D899" s="812"/>
      <c r="E899" s="812"/>
      <c r="F899" s="812"/>
      <c r="G899" s="812"/>
      <c r="H899" s="812"/>
      <c r="I899" s="812"/>
      <c r="J899" s="812"/>
      <c r="K899" s="812"/>
      <c r="L899" s="812"/>
    </row>
    <row r="900" spans="2:12" ht="15.75" customHeight="1">
      <c r="B900" s="812"/>
      <c r="C900" s="812"/>
      <c r="D900" s="812"/>
      <c r="E900" s="812"/>
      <c r="F900" s="812"/>
      <c r="G900" s="812"/>
      <c r="H900" s="812"/>
      <c r="I900" s="812"/>
      <c r="J900" s="812"/>
      <c r="K900" s="812"/>
      <c r="L900" s="812"/>
    </row>
    <row r="901" spans="2:12" ht="15.75" customHeight="1">
      <c r="B901" s="812"/>
      <c r="C901" s="812"/>
      <c r="D901" s="812"/>
      <c r="E901" s="812"/>
      <c r="F901" s="812"/>
      <c r="G901" s="812"/>
      <c r="H901" s="812"/>
      <c r="I901" s="812"/>
      <c r="J901" s="812"/>
      <c r="K901" s="812"/>
      <c r="L901" s="812"/>
    </row>
    <row r="902" spans="2:12" ht="15.75" customHeight="1">
      <c r="B902" s="812"/>
      <c r="C902" s="812"/>
      <c r="D902" s="812"/>
      <c r="E902" s="812"/>
      <c r="F902" s="812"/>
      <c r="G902" s="812"/>
      <c r="H902" s="812"/>
      <c r="I902" s="812"/>
      <c r="J902" s="812"/>
      <c r="K902" s="812"/>
      <c r="L902" s="812"/>
    </row>
    <row r="903" spans="2:12" ht="15.75" customHeight="1">
      <c r="B903" s="812"/>
      <c r="C903" s="812"/>
      <c r="D903" s="812"/>
      <c r="E903" s="812"/>
      <c r="F903" s="812"/>
      <c r="G903" s="812"/>
      <c r="H903" s="812"/>
      <c r="I903" s="812"/>
      <c r="J903" s="812"/>
      <c r="K903" s="812"/>
      <c r="L903" s="812"/>
    </row>
    <row r="904" spans="2:12" ht="15.75" customHeight="1">
      <c r="B904" s="812"/>
      <c r="C904" s="812"/>
      <c r="D904" s="812"/>
      <c r="E904" s="812"/>
      <c r="F904" s="812"/>
      <c r="G904" s="812"/>
      <c r="H904" s="812"/>
      <c r="I904" s="812"/>
      <c r="J904" s="812"/>
      <c r="K904" s="812"/>
      <c r="L904" s="812"/>
    </row>
    <row r="905" spans="2:12" ht="15.75" customHeight="1">
      <c r="B905" s="812"/>
      <c r="C905" s="812"/>
      <c r="D905" s="812"/>
      <c r="E905" s="812"/>
      <c r="F905" s="812"/>
      <c r="G905" s="812"/>
      <c r="H905" s="812"/>
      <c r="I905" s="812"/>
      <c r="J905" s="812"/>
      <c r="K905" s="812"/>
      <c r="L905" s="812"/>
    </row>
    <row r="906" spans="2:12" ht="15.75" customHeight="1">
      <c r="B906" s="812"/>
      <c r="C906" s="812"/>
      <c r="D906" s="812"/>
      <c r="E906" s="812"/>
      <c r="F906" s="812"/>
      <c r="G906" s="812"/>
      <c r="H906" s="812"/>
      <c r="I906" s="812"/>
      <c r="J906" s="812"/>
      <c r="K906" s="812"/>
      <c r="L906" s="812"/>
    </row>
    <row r="907" spans="2:12" ht="15.75" customHeight="1">
      <c r="B907" s="812"/>
      <c r="C907" s="812"/>
      <c r="D907" s="812"/>
      <c r="E907" s="812"/>
      <c r="F907" s="812"/>
      <c r="G907" s="812"/>
      <c r="H907" s="812"/>
      <c r="I907" s="812"/>
      <c r="J907" s="812"/>
      <c r="K907" s="812"/>
      <c r="L907" s="812"/>
    </row>
    <row r="908" spans="2:12" ht="15.75" customHeight="1">
      <c r="B908" s="812"/>
      <c r="C908" s="812"/>
      <c r="D908" s="812"/>
      <c r="E908" s="812"/>
      <c r="F908" s="812"/>
      <c r="G908" s="812"/>
      <c r="H908" s="812"/>
      <c r="I908" s="812"/>
      <c r="J908" s="812"/>
      <c r="K908" s="812"/>
      <c r="L908" s="812"/>
    </row>
    <row r="909" spans="2:12" ht="15.75" customHeight="1">
      <c r="B909" s="812"/>
      <c r="C909" s="812"/>
      <c r="D909" s="812"/>
      <c r="E909" s="812"/>
      <c r="F909" s="812"/>
      <c r="G909" s="812"/>
      <c r="H909" s="812"/>
      <c r="I909" s="812"/>
      <c r="J909" s="812"/>
      <c r="K909" s="812"/>
      <c r="L909" s="812"/>
    </row>
    <row r="910" spans="2:12" ht="15.75" customHeight="1">
      <c r="B910" s="812"/>
      <c r="C910" s="812"/>
      <c r="D910" s="812"/>
      <c r="E910" s="812"/>
      <c r="F910" s="812"/>
      <c r="G910" s="812"/>
      <c r="H910" s="812"/>
      <c r="I910" s="812"/>
      <c r="J910" s="812"/>
      <c r="K910" s="812"/>
      <c r="L910" s="812"/>
    </row>
    <row r="911" spans="2:12" ht="15.75" customHeight="1">
      <c r="B911" s="812"/>
      <c r="C911" s="812"/>
      <c r="D911" s="812"/>
      <c r="E911" s="812"/>
      <c r="F911" s="812"/>
      <c r="G911" s="812"/>
      <c r="H911" s="812"/>
      <c r="I911" s="812"/>
      <c r="J911" s="812"/>
      <c r="K911" s="812"/>
      <c r="L911" s="812"/>
    </row>
    <row r="912" spans="2:12" ht="15.75" customHeight="1">
      <c r="B912" s="812"/>
      <c r="C912" s="812"/>
      <c r="D912" s="812"/>
      <c r="E912" s="812"/>
      <c r="F912" s="812"/>
      <c r="G912" s="812"/>
      <c r="H912" s="812"/>
      <c r="I912" s="812"/>
      <c r="J912" s="812"/>
      <c r="K912" s="812"/>
      <c r="L912" s="812"/>
    </row>
    <row r="913" spans="2:12" ht="15.75" customHeight="1">
      <c r="B913" s="812"/>
      <c r="C913" s="812"/>
      <c r="D913" s="812"/>
      <c r="E913" s="812"/>
      <c r="F913" s="812"/>
      <c r="G913" s="812"/>
      <c r="H913" s="812"/>
      <c r="I913" s="812"/>
      <c r="J913" s="812"/>
      <c r="K913" s="812"/>
      <c r="L913" s="812"/>
    </row>
    <row r="914" spans="2:12" ht="15.75" customHeight="1">
      <c r="B914" s="812"/>
      <c r="C914" s="812"/>
      <c r="D914" s="812"/>
      <c r="E914" s="812"/>
      <c r="F914" s="812"/>
      <c r="G914" s="812"/>
      <c r="H914" s="812"/>
      <c r="I914" s="812"/>
      <c r="J914" s="812"/>
      <c r="K914" s="812"/>
      <c r="L914" s="812"/>
    </row>
    <row r="915" spans="2:12" ht="15.75" customHeight="1">
      <c r="B915" s="812"/>
      <c r="C915" s="812"/>
      <c r="D915" s="812"/>
      <c r="E915" s="812"/>
      <c r="F915" s="812"/>
      <c r="G915" s="812"/>
      <c r="H915" s="812"/>
      <c r="I915" s="812"/>
      <c r="J915" s="812"/>
      <c r="K915" s="812"/>
      <c r="L915" s="812"/>
    </row>
    <row r="916" spans="2:12" ht="15.75" customHeight="1">
      <c r="B916" s="812"/>
      <c r="C916" s="812"/>
      <c r="D916" s="812"/>
      <c r="E916" s="812"/>
      <c r="F916" s="812"/>
      <c r="G916" s="812"/>
      <c r="H916" s="812"/>
      <c r="I916" s="812"/>
      <c r="J916" s="812"/>
      <c r="K916" s="812"/>
      <c r="L916" s="812"/>
    </row>
    <row r="917" spans="2:12" ht="15.75" customHeight="1">
      <c r="B917" s="812"/>
      <c r="C917" s="812"/>
      <c r="D917" s="812"/>
      <c r="E917" s="812"/>
      <c r="F917" s="812"/>
      <c r="G917" s="812"/>
      <c r="H917" s="812"/>
      <c r="I917" s="812"/>
      <c r="J917" s="812"/>
      <c r="K917" s="812"/>
      <c r="L917" s="812"/>
    </row>
    <row r="918" spans="2:12" ht="15.75" customHeight="1">
      <c r="B918" s="812"/>
      <c r="C918" s="812"/>
      <c r="D918" s="812"/>
      <c r="E918" s="812"/>
      <c r="F918" s="812"/>
      <c r="G918" s="812"/>
      <c r="H918" s="812"/>
      <c r="I918" s="812"/>
      <c r="J918" s="812"/>
      <c r="K918" s="812"/>
      <c r="L918" s="812"/>
    </row>
    <row r="919" spans="2:12" ht="15.75" customHeight="1">
      <c r="B919" s="812"/>
      <c r="C919" s="812"/>
      <c r="D919" s="812"/>
      <c r="E919" s="812"/>
      <c r="F919" s="812"/>
      <c r="G919" s="812"/>
      <c r="H919" s="812"/>
      <c r="I919" s="812"/>
      <c r="J919" s="812"/>
      <c r="K919" s="812"/>
      <c r="L919" s="812"/>
    </row>
    <row r="920" spans="2:12" ht="15.75" customHeight="1">
      <c r="B920" s="812"/>
      <c r="C920" s="812"/>
      <c r="D920" s="812"/>
      <c r="E920" s="812"/>
      <c r="F920" s="812"/>
      <c r="G920" s="812"/>
      <c r="H920" s="812"/>
      <c r="I920" s="812"/>
      <c r="J920" s="812"/>
      <c r="K920" s="812"/>
      <c r="L920" s="812"/>
    </row>
    <row r="921" spans="2:12" ht="15.75" customHeight="1">
      <c r="B921" s="812"/>
      <c r="C921" s="812"/>
      <c r="D921" s="812"/>
      <c r="E921" s="812"/>
      <c r="F921" s="812"/>
      <c r="G921" s="812"/>
      <c r="H921" s="812"/>
      <c r="I921" s="812"/>
      <c r="J921" s="812"/>
      <c r="K921" s="812"/>
      <c r="L921" s="812"/>
    </row>
    <row r="922" spans="2:12" ht="15.75" customHeight="1">
      <c r="B922" s="812"/>
      <c r="C922" s="812"/>
      <c r="D922" s="812"/>
      <c r="E922" s="812"/>
      <c r="F922" s="812"/>
      <c r="G922" s="812"/>
      <c r="H922" s="812"/>
      <c r="I922" s="812"/>
      <c r="J922" s="812"/>
      <c r="K922" s="812"/>
      <c r="L922" s="812"/>
    </row>
    <row r="923" spans="2:12" ht="15.75" customHeight="1">
      <c r="B923" s="812"/>
      <c r="C923" s="812"/>
      <c r="D923" s="812"/>
      <c r="E923" s="812"/>
      <c r="F923" s="812"/>
      <c r="G923" s="812"/>
      <c r="H923" s="812"/>
      <c r="I923" s="812"/>
      <c r="J923" s="812"/>
      <c r="K923" s="812"/>
      <c r="L923" s="812"/>
    </row>
    <row r="924" spans="2:12" ht="15.75" customHeight="1">
      <c r="B924" s="812"/>
      <c r="C924" s="812"/>
      <c r="D924" s="812"/>
      <c r="E924" s="812"/>
      <c r="F924" s="812"/>
      <c r="G924" s="812"/>
      <c r="H924" s="812"/>
      <c r="I924" s="812"/>
      <c r="J924" s="812"/>
      <c r="K924" s="812"/>
      <c r="L924" s="812"/>
    </row>
    <row r="925" spans="2:12" ht="15.75" customHeight="1">
      <c r="B925" s="812"/>
      <c r="C925" s="812"/>
      <c r="D925" s="812"/>
      <c r="E925" s="812"/>
      <c r="F925" s="812"/>
      <c r="G925" s="812"/>
      <c r="H925" s="812"/>
      <c r="I925" s="812"/>
      <c r="J925" s="812"/>
      <c r="K925" s="812"/>
      <c r="L925" s="812"/>
    </row>
    <row r="926" spans="2:12" ht="15.75" customHeight="1">
      <c r="B926" s="812"/>
      <c r="C926" s="812"/>
      <c r="D926" s="812"/>
      <c r="E926" s="812"/>
      <c r="F926" s="812"/>
      <c r="G926" s="812"/>
      <c r="H926" s="812"/>
      <c r="I926" s="812"/>
      <c r="J926" s="812"/>
      <c r="K926" s="812"/>
      <c r="L926" s="812"/>
    </row>
    <row r="927" spans="2:12" ht="15.75" customHeight="1">
      <c r="B927" s="812"/>
      <c r="C927" s="812"/>
      <c r="D927" s="812"/>
      <c r="E927" s="812"/>
      <c r="F927" s="812"/>
      <c r="G927" s="812"/>
      <c r="H927" s="812"/>
      <c r="I927" s="812"/>
      <c r="J927" s="812"/>
      <c r="K927" s="812"/>
      <c r="L927" s="812"/>
    </row>
    <row r="928" spans="2:12" ht="15.75" customHeight="1">
      <c r="B928" s="812"/>
      <c r="C928" s="812"/>
      <c r="D928" s="812"/>
      <c r="E928" s="812"/>
      <c r="F928" s="812"/>
      <c r="G928" s="812"/>
      <c r="H928" s="812"/>
      <c r="I928" s="812"/>
      <c r="J928" s="812"/>
      <c r="K928" s="812"/>
      <c r="L928" s="812"/>
    </row>
    <row r="929" spans="2:12" ht="15.75" customHeight="1">
      <c r="B929" s="812"/>
      <c r="C929" s="812"/>
      <c r="D929" s="812"/>
      <c r="E929" s="812"/>
      <c r="F929" s="812"/>
      <c r="G929" s="812"/>
      <c r="H929" s="812"/>
      <c r="I929" s="812"/>
      <c r="J929" s="812"/>
      <c r="K929" s="812"/>
      <c r="L929" s="812"/>
    </row>
    <row r="930" spans="2:12" ht="15.75" customHeight="1">
      <c r="B930" s="812"/>
      <c r="C930" s="812"/>
      <c r="D930" s="812"/>
      <c r="E930" s="812"/>
      <c r="F930" s="812"/>
      <c r="G930" s="812"/>
      <c r="H930" s="812"/>
      <c r="I930" s="812"/>
      <c r="J930" s="812"/>
      <c r="K930" s="812"/>
      <c r="L930" s="812"/>
    </row>
    <row r="931" spans="2:12" ht="15.75" customHeight="1">
      <c r="B931" s="812"/>
      <c r="C931" s="812"/>
      <c r="D931" s="812"/>
      <c r="E931" s="812"/>
      <c r="F931" s="812"/>
      <c r="G931" s="812"/>
      <c r="H931" s="812"/>
      <c r="I931" s="812"/>
      <c r="J931" s="812"/>
      <c r="K931" s="812"/>
      <c r="L931" s="812"/>
    </row>
    <row r="932" spans="2:12" ht="15.75" customHeight="1">
      <c r="B932" s="812"/>
      <c r="C932" s="812"/>
      <c r="D932" s="812"/>
      <c r="E932" s="812"/>
      <c r="F932" s="812"/>
      <c r="G932" s="812"/>
      <c r="H932" s="812"/>
      <c r="I932" s="812"/>
      <c r="J932" s="812"/>
      <c r="K932" s="812"/>
      <c r="L932" s="812"/>
    </row>
    <row r="933" spans="2:12" ht="15.75" customHeight="1">
      <c r="B933" s="812"/>
      <c r="C933" s="812"/>
      <c r="D933" s="812"/>
      <c r="E933" s="812"/>
      <c r="F933" s="812"/>
      <c r="G933" s="812"/>
      <c r="H933" s="812"/>
      <c r="I933" s="812"/>
      <c r="J933" s="812"/>
      <c r="K933" s="812"/>
      <c r="L933" s="812"/>
    </row>
    <row r="934" spans="2:12" ht="15.75" customHeight="1">
      <c r="B934" s="812"/>
      <c r="C934" s="812"/>
      <c r="D934" s="812"/>
      <c r="E934" s="812"/>
      <c r="F934" s="812"/>
      <c r="G934" s="812"/>
      <c r="H934" s="812"/>
      <c r="I934" s="812"/>
      <c r="J934" s="812"/>
      <c r="K934" s="812"/>
      <c r="L934" s="812"/>
    </row>
    <row r="935" spans="2:12" ht="15.75" customHeight="1">
      <c r="B935" s="812"/>
      <c r="C935" s="812"/>
      <c r="D935" s="812"/>
      <c r="E935" s="812"/>
      <c r="F935" s="812"/>
      <c r="G935" s="812"/>
      <c r="H935" s="812"/>
      <c r="I935" s="812"/>
      <c r="J935" s="812"/>
      <c r="K935" s="812"/>
      <c r="L935" s="812"/>
    </row>
    <row r="936" spans="2:12" ht="15.75" customHeight="1">
      <c r="B936" s="812"/>
      <c r="C936" s="812"/>
      <c r="D936" s="812"/>
      <c r="E936" s="812"/>
      <c r="F936" s="812"/>
      <c r="G936" s="812"/>
      <c r="H936" s="812"/>
      <c r="I936" s="812"/>
      <c r="J936" s="812"/>
      <c r="K936" s="812"/>
      <c r="L936" s="812"/>
    </row>
    <row r="937" spans="2:12" ht="15.75" customHeight="1">
      <c r="B937" s="812"/>
      <c r="C937" s="812"/>
      <c r="D937" s="812"/>
      <c r="E937" s="812"/>
      <c r="F937" s="812"/>
      <c r="G937" s="812"/>
      <c r="H937" s="812"/>
      <c r="I937" s="812"/>
      <c r="J937" s="812"/>
      <c r="K937" s="812"/>
      <c r="L937" s="812"/>
    </row>
    <row r="938" spans="2:12" ht="15.75" customHeight="1">
      <c r="B938" s="812"/>
      <c r="C938" s="812"/>
      <c r="D938" s="812"/>
      <c r="E938" s="812"/>
      <c r="F938" s="812"/>
      <c r="G938" s="812"/>
      <c r="H938" s="812"/>
      <c r="I938" s="812"/>
      <c r="J938" s="812"/>
      <c r="K938" s="812"/>
      <c r="L938" s="812"/>
    </row>
    <row r="939" spans="2:12" ht="15.75" customHeight="1">
      <c r="B939" s="812"/>
      <c r="C939" s="812"/>
      <c r="D939" s="812"/>
      <c r="E939" s="812"/>
      <c r="F939" s="812"/>
      <c r="G939" s="812"/>
      <c r="H939" s="812"/>
      <c r="I939" s="812"/>
      <c r="J939" s="812"/>
      <c r="K939" s="812"/>
      <c r="L939" s="812"/>
    </row>
    <row r="940" spans="2:12" ht="15.75" customHeight="1">
      <c r="B940" s="812"/>
      <c r="C940" s="812"/>
      <c r="D940" s="812"/>
      <c r="E940" s="812"/>
      <c r="F940" s="812"/>
      <c r="G940" s="812"/>
      <c r="H940" s="812"/>
      <c r="I940" s="812"/>
      <c r="J940" s="812"/>
      <c r="K940" s="812"/>
      <c r="L940" s="812"/>
    </row>
    <row r="941" spans="2:12" ht="15.75" customHeight="1">
      <c r="B941" s="812"/>
      <c r="C941" s="812"/>
      <c r="D941" s="812"/>
      <c r="E941" s="812"/>
      <c r="F941" s="812"/>
      <c r="G941" s="812"/>
      <c r="H941" s="812"/>
      <c r="I941" s="812"/>
      <c r="J941" s="812"/>
      <c r="K941" s="812"/>
      <c r="L941" s="812"/>
    </row>
    <row r="942" spans="2:12" ht="15.75" customHeight="1">
      <c r="B942" s="812"/>
      <c r="C942" s="812"/>
      <c r="D942" s="812"/>
      <c r="E942" s="812"/>
      <c r="F942" s="812"/>
      <c r="G942" s="812"/>
      <c r="H942" s="812"/>
      <c r="I942" s="812"/>
      <c r="J942" s="812"/>
      <c r="K942" s="812"/>
      <c r="L942" s="812"/>
    </row>
    <row r="943" spans="2:12" ht="15.75" customHeight="1">
      <c r="B943" s="812"/>
      <c r="C943" s="812"/>
      <c r="D943" s="812"/>
      <c r="E943" s="812"/>
      <c r="F943" s="812"/>
      <c r="G943" s="812"/>
      <c r="H943" s="812"/>
      <c r="I943" s="812"/>
      <c r="J943" s="812"/>
      <c r="K943" s="812"/>
      <c r="L943" s="812"/>
    </row>
    <row r="944" spans="2:12" ht="15.75" customHeight="1">
      <c r="B944" s="812"/>
      <c r="C944" s="812"/>
      <c r="D944" s="812"/>
      <c r="E944" s="812"/>
      <c r="F944" s="812"/>
      <c r="G944" s="812"/>
      <c r="H944" s="812"/>
      <c r="I944" s="812"/>
      <c r="J944" s="812"/>
      <c r="K944" s="812"/>
      <c r="L944" s="812"/>
    </row>
    <row r="945" spans="2:12" ht="15.75" customHeight="1">
      <c r="B945" s="812"/>
      <c r="C945" s="812"/>
      <c r="D945" s="812"/>
      <c r="E945" s="812"/>
      <c r="F945" s="812"/>
      <c r="G945" s="812"/>
      <c r="H945" s="812"/>
      <c r="I945" s="812"/>
      <c r="J945" s="812"/>
      <c r="K945" s="812"/>
      <c r="L945" s="812"/>
    </row>
    <row r="946" spans="2:12" ht="15.75" customHeight="1">
      <c r="B946" s="812"/>
      <c r="C946" s="812"/>
      <c r="D946" s="812"/>
      <c r="E946" s="812"/>
      <c r="F946" s="812"/>
      <c r="G946" s="812"/>
      <c r="H946" s="812"/>
      <c r="I946" s="812"/>
      <c r="J946" s="812"/>
      <c r="K946" s="812"/>
      <c r="L946" s="812"/>
    </row>
    <row r="947" spans="2:12" ht="15.75" customHeight="1">
      <c r="B947" s="812"/>
      <c r="C947" s="812"/>
      <c r="D947" s="812"/>
      <c r="E947" s="812"/>
      <c r="F947" s="812"/>
      <c r="G947" s="812"/>
      <c r="H947" s="812"/>
      <c r="I947" s="812"/>
      <c r="J947" s="812"/>
      <c r="K947" s="812"/>
      <c r="L947" s="812"/>
    </row>
    <row r="948" spans="2:12" ht="15.75" customHeight="1">
      <c r="B948" s="812"/>
      <c r="C948" s="812"/>
      <c r="D948" s="812"/>
      <c r="E948" s="812"/>
      <c r="F948" s="812"/>
      <c r="G948" s="812"/>
      <c r="H948" s="812"/>
      <c r="I948" s="812"/>
      <c r="J948" s="812"/>
      <c r="K948" s="812"/>
      <c r="L948" s="812"/>
    </row>
    <row r="949" spans="2:12" ht="15.75" customHeight="1">
      <c r="B949" s="812"/>
      <c r="C949" s="812"/>
      <c r="D949" s="812"/>
      <c r="E949" s="812"/>
      <c r="F949" s="812"/>
      <c r="G949" s="812"/>
      <c r="H949" s="812"/>
      <c r="I949" s="812"/>
      <c r="J949" s="812"/>
      <c r="K949" s="812"/>
      <c r="L949" s="812"/>
    </row>
    <row r="950" spans="2:12" ht="15.75" customHeight="1">
      <c r="B950" s="812"/>
      <c r="C950" s="812"/>
      <c r="D950" s="812"/>
      <c r="E950" s="812"/>
      <c r="F950" s="812"/>
      <c r="G950" s="812"/>
      <c r="H950" s="812"/>
      <c r="I950" s="812"/>
      <c r="J950" s="812"/>
      <c r="K950" s="812"/>
      <c r="L950" s="812"/>
    </row>
    <row r="951" spans="2:12" ht="15.75" customHeight="1">
      <c r="B951" s="812"/>
      <c r="C951" s="812"/>
      <c r="D951" s="812"/>
      <c r="E951" s="812"/>
      <c r="F951" s="812"/>
      <c r="G951" s="812"/>
      <c r="H951" s="812"/>
      <c r="I951" s="812"/>
      <c r="J951" s="812"/>
      <c r="K951" s="812"/>
      <c r="L951" s="812"/>
    </row>
    <row r="952" spans="2:12" ht="15.75" customHeight="1">
      <c r="B952" s="812"/>
      <c r="C952" s="812"/>
      <c r="D952" s="812"/>
      <c r="E952" s="812"/>
      <c r="F952" s="812"/>
      <c r="G952" s="812"/>
      <c r="H952" s="812"/>
      <c r="I952" s="812"/>
      <c r="J952" s="812"/>
      <c r="K952" s="812"/>
      <c r="L952" s="812"/>
    </row>
    <row r="953" spans="2:12" ht="15.75" customHeight="1">
      <c r="B953" s="812"/>
      <c r="C953" s="812"/>
      <c r="D953" s="812"/>
      <c r="E953" s="812"/>
      <c r="F953" s="812"/>
      <c r="G953" s="812"/>
      <c r="H953" s="812"/>
      <c r="I953" s="812"/>
      <c r="J953" s="812"/>
      <c r="K953" s="812"/>
      <c r="L953" s="812"/>
    </row>
    <row r="954" spans="2:12" ht="15.75" customHeight="1">
      <c r="B954" s="812"/>
      <c r="C954" s="812"/>
      <c r="D954" s="812"/>
      <c r="E954" s="812"/>
      <c r="F954" s="812"/>
      <c r="G954" s="812"/>
      <c r="H954" s="812"/>
      <c r="I954" s="812"/>
      <c r="J954" s="812"/>
      <c r="K954" s="812"/>
      <c r="L954" s="812"/>
    </row>
    <row r="955" spans="2:12" ht="15.75" customHeight="1">
      <c r="B955" s="812"/>
      <c r="C955" s="812"/>
      <c r="D955" s="812"/>
      <c r="E955" s="812"/>
      <c r="F955" s="812"/>
      <c r="G955" s="812"/>
      <c r="H955" s="812"/>
      <c r="I955" s="812"/>
      <c r="J955" s="812"/>
      <c r="K955" s="812"/>
      <c r="L955" s="812"/>
    </row>
    <row r="956" spans="2:12" ht="15.75" customHeight="1">
      <c r="B956" s="812"/>
      <c r="C956" s="812"/>
      <c r="D956" s="812"/>
      <c r="E956" s="812"/>
      <c r="F956" s="812"/>
      <c r="G956" s="812"/>
      <c r="H956" s="812"/>
      <c r="I956" s="812"/>
      <c r="J956" s="812"/>
      <c r="K956" s="812"/>
      <c r="L956" s="812"/>
    </row>
    <row r="957" spans="2:12" ht="15.75" customHeight="1">
      <c r="B957" s="812"/>
      <c r="C957" s="812"/>
      <c r="D957" s="812"/>
      <c r="E957" s="812"/>
      <c r="F957" s="812"/>
      <c r="G957" s="812"/>
      <c r="H957" s="812"/>
      <c r="I957" s="812"/>
      <c r="J957" s="812"/>
      <c r="K957" s="812"/>
      <c r="L957" s="812"/>
    </row>
    <row r="958" spans="2:12" ht="15.75" customHeight="1">
      <c r="B958" s="812"/>
      <c r="C958" s="812"/>
      <c r="D958" s="812"/>
      <c r="E958" s="812"/>
      <c r="F958" s="812"/>
      <c r="G958" s="812"/>
      <c r="H958" s="812"/>
      <c r="I958" s="812"/>
      <c r="J958" s="812"/>
      <c r="K958" s="812"/>
      <c r="L958" s="812"/>
    </row>
    <row r="959" spans="2:12" ht="15.75" customHeight="1">
      <c r="B959" s="812"/>
      <c r="C959" s="812"/>
      <c r="D959" s="812"/>
      <c r="E959" s="812"/>
      <c r="F959" s="812"/>
      <c r="G959" s="812"/>
      <c r="H959" s="812"/>
      <c r="I959" s="812"/>
      <c r="J959" s="812"/>
      <c r="K959" s="812"/>
      <c r="L959" s="812"/>
    </row>
    <row r="960" spans="2:12" ht="15.75" customHeight="1">
      <c r="B960" s="812"/>
      <c r="C960" s="812"/>
      <c r="D960" s="812"/>
      <c r="E960" s="812"/>
      <c r="F960" s="812"/>
      <c r="G960" s="812"/>
      <c r="H960" s="812"/>
      <c r="I960" s="812"/>
      <c r="J960" s="812"/>
      <c r="K960" s="812"/>
      <c r="L960" s="812"/>
    </row>
    <row r="961" spans="2:12" ht="15.75" customHeight="1">
      <c r="B961" s="812"/>
      <c r="C961" s="812"/>
      <c r="D961" s="812"/>
      <c r="E961" s="812"/>
      <c r="F961" s="812"/>
      <c r="G961" s="812"/>
      <c r="H961" s="812"/>
      <c r="I961" s="812"/>
      <c r="J961" s="812"/>
      <c r="K961" s="812"/>
      <c r="L961" s="812"/>
    </row>
    <row r="962" spans="2:12" ht="15.75" customHeight="1">
      <c r="B962" s="812"/>
      <c r="C962" s="812"/>
      <c r="D962" s="812"/>
      <c r="E962" s="812"/>
      <c r="F962" s="812"/>
      <c r="G962" s="812"/>
      <c r="H962" s="812"/>
      <c r="I962" s="812"/>
      <c r="J962" s="812"/>
      <c r="K962" s="812"/>
      <c r="L962" s="812"/>
    </row>
    <row r="963" spans="2:12" ht="15.75" customHeight="1">
      <c r="B963" s="812"/>
      <c r="C963" s="812"/>
      <c r="D963" s="812"/>
      <c r="E963" s="812"/>
      <c r="F963" s="812"/>
      <c r="G963" s="812"/>
      <c r="H963" s="812"/>
      <c r="I963" s="812"/>
      <c r="J963" s="812"/>
      <c r="K963" s="812"/>
      <c r="L963" s="812"/>
    </row>
    <row r="964" spans="2:12" ht="15.75" customHeight="1">
      <c r="B964" s="812"/>
      <c r="C964" s="812"/>
      <c r="D964" s="812"/>
      <c r="E964" s="812"/>
      <c r="F964" s="812"/>
      <c r="G964" s="812"/>
      <c r="H964" s="812"/>
      <c r="I964" s="812"/>
      <c r="J964" s="812"/>
      <c r="K964" s="812"/>
      <c r="L964" s="812"/>
    </row>
    <row r="965" spans="2:12" ht="15.75" customHeight="1">
      <c r="B965" s="812"/>
      <c r="C965" s="812"/>
      <c r="D965" s="812"/>
      <c r="E965" s="812"/>
      <c r="F965" s="812"/>
      <c r="G965" s="812"/>
      <c r="H965" s="812"/>
      <c r="I965" s="812"/>
      <c r="J965" s="812"/>
      <c r="K965" s="812"/>
      <c r="L965" s="812"/>
    </row>
    <row r="966" spans="2:12" ht="15.75" customHeight="1">
      <c r="B966" s="812"/>
      <c r="C966" s="812"/>
      <c r="D966" s="812"/>
      <c r="E966" s="812"/>
      <c r="F966" s="812"/>
      <c r="G966" s="812"/>
      <c r="H966" s="812"/>
      <c r="I966" s="812"/>
      <c r="J966" s="812"/>
      <c r="K966" s="812"/>
      <c r="L966" s="812"/>
    </row>
    <row r="967" spans="2:12" ht="15.75" customHeight="1">
      <c r="B967" s="812"/>
      <c r="C967" s="812"/>
      <c r="D967" s="812"/>
      <c r="E967" s="812"/>
      <c r="F967" s="812"/>
      <c r="G967" s="812"/>
      <c r="H967" s="812"/>
      <c r="I967" s="812"/>
      <c r="J967" s="812"/>
      <c r="K967" s="812"/>
      <c r="L967" s="812"/>
    </row>
    <row r="968" spans="2:12" ht="15.75" customHeight="1">
      <c r="B968" s="812"/>
      <c r="C968" s="812"/>
      <c r="D968" s="812"/>
      <c r="E968" s="812"/>
      <c r="F968" s="812"/>
      <c r="G968" s="812"/>
      <c r="H968" s="812"/>
      <c r="I968" s="812"/>
      <c r="J968" s="812"/>
      <c r="K968" s="812"/>
      <c r="L968" s="812"/>
    </row>
    <row r="969" spans="2:12" ht="15.75" customHeight="1">
      <c r="B969" s="812"/>
      <c r="C969" s="812"/>
      <c r="D969" s="812"/>
      <c r="E969" s="812"/>
      <c r="F969" s="812"/>
      <c r="G969" s="812"/>
      <c r="H969" s="812"/>
      <c r="I969" s="812"/>
      <c r="J969" s="812"/>
      <c r="K969" s="812"/>
      <c r="L969" s="812"/>
    </row>
    <row r="970" spans="2:12" ht="15.75" customHeight="1">
      <c r="B970" s="812"/>
      <c r="C970" s="812"/>
      <c r="D970" s="812"/>
      <c r="E970" s="812"/>
      <c r="F970" s="812"/>
      <c r="G970" s="812"/>
      <c r="H970" s="812"/>
      <c r="I970" s="812"/>
      <c r="J970" s="812"/>
      <c r="K970" s="812"/>
      <c r="L970" s="812"/>
    </row>
    <row r="971" spans="2:12" ht="15.75" customHeight="1">
      <c r="B971" s="812"/>
      <c r="C971" s="812"/>
      <c r="D971" s="812"/>
      <c r="E971" s="812"/>
      <c r="F971" s="812"/>
      <c r="G971" s="812"/>
      <c r="H971" s="812"/>
      <c r="I971" s="812"/>
      <c r="J971" s="812"/>
      <c r="K971" s="812"/>
      <c r="L971" s="812"/>
    </row>
    <row r="972" spans="2:12" ht="15.75" customHeight="1">
      <c r="B972" s="812"/>
      <c r="C972" s="812"/>
      <c r="D972" s="812"/>
      <c r="E972" s="812"/>
      <c r="F972" s="812"/>
      <c r="G972" s="812"/>
      <c r="H972" s="812"/>
      <c r="I972" s="812"/>
      <c r="J972" s="812"/>
      <c r="K972" s="812"/>
      <c r="L972" s="812"/>
    </row>
    <row r="973" spans="2:12" ht="15.75" customHeight="1">
      <c r="B973" s="812"/>
      <c r="C973" s="812"/>
      <c r="D973" s="812"/>
      <c r="E973" s="812"/>
      <c r="F973" s="812"/>
      <c r="G973" s="812"/>
      <c r="H973" s="812"/>
      <c r="I973" s="812"/>
      <c r="J973" s="812"/>
      <c r="K973" s="812"/>
      <c r="L973" s="812"/>
    </row>
    <row r="974" spans="2:12" ht="15.75" customHeight="1">
      <c r="B974" s="812"/>
      <c r="C974" s="812"/>
      <c r="D974" s="812"/>
      <c r="E974" s="812"/>
      <c r="F974" s="812"/>
      <c r="G974" s="812"/>
      <c r="H974" s="812"/>
      <c r="I974" s="812"/>
      <c r="J974" s="812"/>
      <c r="K974" s="812"/>
      <c r="L974" s="812"/>
    </row>
    <row r="975" spans="2:12" ht="15.75" customHeight="1">
      <c r="B975" s="812"/>
      <c r="C975" s="812"/>
      <c r="D975" s="812"/>
      <c r="E975" s="812"/>
      <c r="F975" s="812"/>
      <c r="G975" s="812"/>
      <c r="H975" s="812"/>
      <c r="I975" s="812"/>
      <c r="J975" s="812"/>
      <c r="K975" s="812"/>
      <c r="L975" s="812"/>
    </row>
    <row r="976" spans="2:12" ht="15.75" customHeight="1">
      <c r="B976" s="812"/>
      <c r="C976" s="812"/>
      <c r="D976" s="812"/>
      <c r="E976" s="812"/>
      <c r="F976" s="812"/>
      <c r="G976" s="812"/>
      <c r="H976" s="812"/>
      <c r="I976" s="812"/>
      <c r="J976" s="812"/>
      <c r="K976" s="812"/>
      <c r="L976" s="812"/>
    </row>
    <row r="977" spans="2:12" ht="15.75" customHeight="1">
      <c r="B977" s="812"/>
      <c r="C977" s="812"/>
      <c r="D977" s="812"/>
      <c r="E977" s="812"/>
      <c r="F977" s="812"/>
      <c r="G977" s="812"/>
      <c r="H977" s="812"/>
      <c r="I977" s="812"/>
      <c r="J977" s="812"/>
      <c r="K977" s="812"/>
      <c r="L977" s="812"/>
    </row>
    <row r="978" spans="2:12" ht="15.75" customHeight="1">
      <c r="B978" s="812"/>
      <c r="C978" s="812"/>
      <c r="D978" s="812"/>
      <c r="E978" s="812"/>
      <c r="F978" s="812"/>
      <c r="G978" s="812"/>
      <c r="H978" s="812"/>
      <c r="I978" s="812"/>
      <c r="J978" s="812"/>
      <c r="K978" s="812"/>
      <c r="L978" s="812"/>
    </row>
    <row r="979" spans="2:12" ht="15.75" customHeight="1">
      <c r="B979" s="812"/>
      <c r="C979" s="812"/>
      <c r="D979" s="812"/>
      <c r="E979" s="812"/>
      <c r="F979" s="812"/>
      <c r="G979" s="812"/>
      <c r="H979" s="812"/>
      <c r="I979" s="812"/>
      <c r="J979" s="812"/>
      <c r="K979" s="812"/>
      <c r="L979" s="812"/>
    </row>
    <row r="980" spans="2:12" ht="15.75" customHeight="1">
      <c r="B980" s="812"/>
      <c r="C980" s="812"/>
      <c r="D980" s="812"/>
      <c r="E980" s="812"/>
      <c r="F980" s="812"/>
      <c r="G980" s="812"/>
      <c r="H980" s="812"/>
      <c r="I980" s="812"/>
      <c r="J980" s="812"/>
      <c r="K980" s="812"/>
      <c r="L980" s="812"/>
    </row>
    <row r="981" spans="2:12" ht="15.75" customHeight="1">
      <c r="B981" s="812"/>
      <c r="C981" s="812"/>
      <c r="D981" s="812"/>
      <c r="E981" s="812"/>
      <c r="F981" s="812"/>
      <c r="G981" s="812"/>
      <c r="H981" s="812"/>
      <c r="I981" s="812"/>
      <c r="J981" s="812"/>
      <c r="K981" s="812"/>
      <c r="L981" s="812"/>
    </row>
    <row r="982" spans="2:12" ht="15.75" customHeight="1">
      <c r="B982" s="812"/>
      <c r="C982" s="812"/>
      <c r="D982" s="812"/>
      <c r="E982" s="812"/>
      <c r="F982" s="812"/>
      <c r="G982" s="812"/>
      <c r="H982" s="812"/>
      <c r="I982" s="812"/>
      <c r="J982" s="812"/>
      <c r="K982" s="812"/>
      <c r="L982" s="812"/>
    </row>
    <row r="983" spans="2:12" ht="15.75" customHeight="1">
      <c r="B983" s="812"/>
      <c r="C983" s="812"/>
      <c r="D983" s="812"/>
      <c r="E983" s="812"/>
      <c r="F983" s="812"/>
      <c r="G983" s="812"/>
      <c r="H983" s="812"/>
      <c r="I983" s="812"/>
      <c r="J983" s="812"/>
      <c r="K983" s="812"/>
      <c r="L983" s="812"/>
    </row>
    <row r="984" spans="2:12" ht="15.75" customHeight="1">
      <c r="B984" s="812"/>
      <c r="C984" s="812"/>
      <c r="D984" s="812"/>
      <c r="E984" s="812"/>
      <c r="F984" s="812"/>
      <c r="G984" s="812"/>
      <c r="H984" s="812"/>
      <c r="I984" s="812"/>
      <c r="J984" s="812"/>
      <c r="K984" s="812"/>
      <c r="L984" s="812"/>
    </row>
    <row r="985" spans="2:12" ht="15.75" customHeight="1">
      <c r="B985" s="812"/>
      <c r="C985" s="812"/>
      <c r="D985" s="812"/>
      <c r="E985" s="812"/>
      <c r="F985" s="812"/>
      <c r="G985" s="812"/>
      <c r="H985" s="812"/>
      <c r="I985" s="812"/>
      <c r="J985" s="812"/>
      <c r="K985" s="812"/>
      <c r="L985" s="812"/>
    </row>
    <row r="986" spans="2:12" ht="15.75" customHeight="1">
      <c r="B986" s="812"/>
      <c r="C986" s="812"/>
      <c r="D986" s="812"/>
      <c r="E986" s="812"/>
      <c r="F986" s="812"/>
      <c r="G986" s="812"/>
      <c r="H986" s="812"/>
      <c r="I986" s="812"/>
      <c r="J986" s="812"/>
      <c r="K986" s="812"/>
      <c r="L986" s="812"/>
    </row>
    <row r="987" spans="2:12" ht="15.75" customHeight="1">
      <c r="B987" s="812"/>
      <c r="C987" s="812"/>
      <c r="D987" s="812"/>
      <c r="E987" s="812"/>
      <c r="F987" s="812"/>
      <c r="G987" s="812"/>
      <c r="H987" s="812"/>
      <c r="I987" s="812"/>
      <c r="J987" s="812"/>
      <c r="K987" s="812"/>
      <c r="L987" s="812"/>
    </row>
    <row r="988" spans="2:12" ht="15.75" customHeight="1">
      <c r="B988" s="812"/>
      <c r="C988" s="812"/>
      <c r="D988" s="812"/>
      <c r="E988" s="812"/>
      <c r="F988" s="812"/>
      <c r="G988" s="812"/>
      <c r="H988" s="812"/>
      <c r="I988" s="812"/>
      <c r="J988" s="812"/>
      <c r="K988" s="812"/>
      <c r="L988" s="812"/>
    </row>
    <row r="989" spans="2:12" ht="15.75" customHeight="1">
      <c r="B989" s="812"/>
      <c r="C989" s="812"/>
      <c r="D989" s="812"/>
      <c r="E989" s="812"/>
      <c r="F989" s="812"/>
      <c r="G989" s="812"/>
      <c r="H989" s="812"/>
      <c r="I989" s="812"/>
      <c r="J989" s="812"/>
      <c r="K989" s="812"/>
      <c r="L989" s="812"/>
    </row>
    <row r="990" spans="2:12" ht="15.75" customHeight="1">
      <c r="B990" s="812"/>
      <c r="C990" s="812"/>
      <c r="D990" s="812"/>
      <c r="E990" s="812"/>
      <c r="F990" s="812"/>
      <c r="G990" s="812"/>
      <c r="H990" s="812"/>
      <c r="I990" s="812"/>
      <c r="J990" s="812"/>
      <c r="K990" s="812"/>
      <c r="L990" s="812"/>
    </row>
    <row r="991" spans="2:12" ht="15.75" customHeight="1">
      <c r="B991" s="812"/>
      <c r="C991" s="812"/>
      <c r="D991" s="812"/>
      <c r="E991" s="812"/>
      <c r="F991" s="812"/>
      <c r="G991" s="812"/>
      <c r="H991" s="812"/>
      <c r="I991" s="812"/>
      <c r="J991" s="812"/>
      <c r="K991" s="812"/>
      <c r="L991" s="812"/>
    </row>
    <row r="992" spans="2:12" ht="15.75" customHeight="1">
      <c r="B992" s="812"/>
      <c r="C992" s="812"/>
      <c r="D992" s="812"/>
      <c r="E992" s="812"/>
      <c r="F992" s="812"/>
      <c r="G992" s="812"/>
      <c r="H992" s="812"/>
      <c r="I992" s="812"/>
      <c r="J992" s="812"/>
      <c r="K992" s="812"/>
      <c r="L992" s="812"/>
    </row>
    <row r="993" spans="2:12" ht="15.75" customHeight="1">
      <c r="B993" s="812"/>
      <c r="C993" s="812"/>
      <c r="D993" s="812"/>
      <c r="E993" s="812"/>
      <c r="F993" s="812"/>
      <c r="G993" s="812"/>
      <c r="H993" s="812"/>
      <c r="I993" s="812"/>
      <c r="J993" s="812"/>
      <c r="K993" s="812"/>
      <c r="L993" s="812"/>
    </row>
    <row r="994" spans="2:12" ht="15.75" customHeight="1">
      <c r="B994" s="812"/>
      <c r="C994" s="812"/>
      <c r="D994" s="812"/>
      <c r="E994" s="812"/>
      <c r="F994" s="812"/>
      <c r="G994" s="812"/>
      <c r="H994" s="812"/>
      <c r="I994" s="812"/>
      <c r="J994" s="812"/>
      <c r="K994" s="812"/>
      <c r="L994" s="812"/>
    </row>
    <row r="995" spans="2:12" ht="15.75" customHeight="1">
      <c r="B995" s="812"/>
      <c r="C995" s="812"/>
      <c r="D995" s="812"/>
      <c r="E995" s="812"/>
      <c r="F995" s="812"/>
      <c r="G995" s="812"/>
      <c r="H995" s="812"/>
      <c r="I995" s="812"/>
      <c r="J995" s="812"/>
      <c r="K995" s="812"/>
      <c r="L995" s="812"/>
    </row>
    <row r="996" spans="2:12" ht="15.75" customHeight="1">
      <c r="B996" s="812"/>
      <c r="C996" s="812"/>
      <c r="D996" s="812"/>
      <c r="E996" s="812"/>
      <c r="F996" s="812"/>
      <c r="G996" s="812"/>
      <c r="H996" s="812"/>
      <c r="I996" s="812"/>
      <c r="J996" s="812"/>
      <c r="K996" s="812"/>
      <c r="L996" s="812"/>
    </row>
    <row r="997" spans="2:12" ht="15.75" customHeight="1">
      <c r="B997" s="812"/>
      <c r="C997" s="812"/>
      <c r="D997" s="812"/>
      <c r="E997" s="812"/>
      <c r="F997" s="812"/>
      <c r="G997" s="812"/>
      <c r="H997" s="812"/>
      <c r="I997" s="812"/>
      <c r="J997" s="812"/>
      <c r="K997" s="812"/>
      <c r="L997" s="812"/>
    </row>
    <row r="998" spans="2:12" ht="15.75" customHeight="1">
      <c r="B998" s="812"/>
      <c r="C998" s="812"/>
      <c r="D998" s="812"/>
      <c r="E998" s="812"/>
      <c r="F998" s="812"/>
      <c r="G998" s="812"/>
      <c r="H998" s="812"/>
      <c r="I998" s="812"/>
      <c r="J998" s="812"/>
      <c r="K998" s="812"/>
      <c r="L998" s="812"/>
    </row>
    <row r="999" spans="2:12" ht="15.75" customHeight="1">
      <c r="B999" s="812"/>
      <c r="C999" s="812"/>
      <c r="D999" s="812"/>
      <c r="E999" s="812"/>
      <c r="F999" s="812"/>
      <c r="G999" s="812"/>
      <c r="H999" s="812"/>
      <c r="I999" s="812"/>
      <c r="J999" s="812"/>
      <c r="K999" s="812"/>
      <c r="L999" s="812"/>
    </row>
    <row r="1000" spans="2:12" ht="15.75" customHeight="1">
      <c r="B1000" s="812"/>
      <c r="C1000" s="812"/>
      <c r="D1000" s="812"/>
      <c r="E1000" s="812"/>
      <c r="F1000" s="812"/>
      <c r="G1000" s="812"/>
      <c r="H1000" s="812"/>
      <c r="I1000" s="812"/>
      <c r="J1000" s="812"/>
      <c r="K1000" s="812"/>
      <c r="L1000" s="812"/>
    </row>
    <row r="1001" spans="2:12" ht="15.75" customHeight="1">
      <c r="B1001" s="812"/>
      <c r="C1001" s="812"/>
      <c r="D1001" s="812"/>
      <c r="E1001" s="812"/>
      <c r="F1001" s="812"/>
      <c r="G1001" s="812"/>
      <c r="H1001" s="812"/>
      <c r="I1001" s="812"/>
      <c r="J1001" s="812"/>
      <c r="K1001" s="812"/>
      <c r="L1001" s="812"/>
    </row>
    <row r="1002" spans="2:12" ht="15.75" customHeight="1">
      <c r="B1002" s="812"/>
      <c r="C1002" s="812"/>
      <c r="D1002" s="812"/>
      <c r="E1002" s="812"/>
      <c r="F1002" s="812"/>
      <c r="G1002" s="812"/>
      <c r="H1002" s="812"/>
      <c r="I1002" s="812"/>
      <c r="J1002" s="812"/>
      <c r="K1002" s="812"/>
      <c r="L1002" s="812"/>
    </row>
  </sheetData>
  <mergeCells count="4">
    <mergeCell ref="B2:L2"/>
    <mergeCell ref="C7:C17"/>
    <mergeCell ref="B111:I111"/>
    <mergeCell ref="J111:L111"/>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outlinePr summaryBelow="0" summaryRight="0"/>
  </sheetPr>
  <dimension ref="A1:L994"/>
  <sheetViews>
    <sheetView topLeftCell="A46" workbookViewId="0">
      <selection activeCell="A46" sqref="A1:A1048576"/>
    </sheetView>
  </sheetViews>
  <sheetFormatPr defaultColWidth="14.42578125" defaultRowHeight="15" customHeight="1"/>
  <cols>
    <col min="1" max="1" width="3.5703125" style="1006"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36.75">
      <c r="A1" s="1002"/>
      <c r="B1" s="135" t="s">
        <v>92</v>
      </c>
      <c r="C1" s="136" t="s">
        <v>93</v>
      </c>
      <c r="D1" s="137" t="s">
        <v>94</v>
      </c>
      <c r="E1" s="138" t="s">
        <v>95</v>
      </c>
      <c r="F1" s="139" t="s">
        <v>96</v>
      </c>
      <c r="G1" s="140" t="s">
        <v>97</v>
      </c>
      <c r="H1" s="140" t="s">
        <v>98</v>
      </c>
      <c r="I1" s="141" t="s">
        <v>99</v>
      </c>
      <c r="J1" s="520" t="s">
        <v>100</v>
      </c>
      <c r="K1" s="143" t="s">
        <v>101</v>
      </c>
      <c r="L1" s="144" t="s">
        <v>102</v>
      </c>
    </row>
    <row r="2" spans="1:12" ht="23.25">
      <c r="A2" s="1003"/>
      <c r="B2" s="1197" t="s">
        <v>1380</v>
      </c>
      <c r="C2" s="1129"/>
      <c r="D2" s="1129"/>
      <c r="E2" s="1129"/>
      <c r="F2" s="1129"/>
      <c r="G2" s="1129"/>
      <c r="H2" s="1129"/>
      <c r="I2" s="1129"/>
      <c r="J2" s="1129"/>
      <c r="K2" s="1129"/>
      <c r="L2" s="1130"/>
    </row>
    <row r="3" spans="1:12">
      <c r="A3" s="1003">
        <v>1</v>
      </c>
      <c r="B3" s="205" t="s">
        <v>1381</v>
      </c>
      <c r="C3" s="617" t="s">
        <v>1382</v>
      </c>
      <c r="D3" s="475" t="s">
        <v>1383</v>
      </c>
      <c r="E3" s="316"/>
      <c r="F3" s="499">
        <v>19126</v>
      </c>
      <c r="G3" s="150" t="s">
        <v>1384</v>
      </c>
      <c r="H3" s="151" t="s">
        <v>139</v>
      </c>
      <c r="I3" s="152">
        <v>15</v>
      </c>
      <c r="J3" s="164"/>
      <c r="K3" s="260">
        <f>J3/138</f>
        <v>0</v>
      </c>
      <c r="L3" s="204">
        <f>I3*J3</f>
        <v>0</v>
      </c>
    </row>
    <row r="4" spans="1:12">
      <c r="A4" s="1005">
        <v>2</v>
      </c>
      <c r="B4" s="172" t="s">
        <v>1385</v>
      </c>
      <c r="C4" s="173" t="s">
        <v>1386</v>
      </c>
      <c r="D4" s="196"/>
      <c r="E4" s="283"/>
      <c r="F4" s="490">
        <v>12325</v>
      </c>
      <c r="G4" s="175" t="s">
        <v>265</v>
      </c>
      <c r="H4" s="176" t="s">
        <v>139</v>
      </c>
      <c r="I4" s="177">
        <v>40</v>
      </c>
      <c r="J4" s="227"/>
      <c r="K4" s="259">
        <f>J4/144</f>
        <v>0</v>
      </c>
      <c r="L4" s="179">
        <f>J4*I4</f>
        <v>0</v>
      </c>
    </row>
    <row r="5" spans="1:12">
      <c r="A5" s="1004"/>
      <c r="B5" s="205"/>
      <c r="C5" s="206" t="s">
        <v>1387</v>
      </c>
      <c r="D5" s="462" t="s">
        <v>661</v>
      </c>
      <c r="E5" s="329"/>
      <c r="F5" s="486"/>
      <c r="G5" s="210" t="s">
        <v>1388</v>
      </c>
      <c r="H5" s="211"/>
      <c r="I5" s="212"/>
      <c r="J5" s="231"/>
      <c r="K5" s="261"/>
      <c r="L5" s="258"/>
    </row>
    <row r="6" spans="1:12">
      <c r="A6" s="1004"/>
      <c r="B6" s="205"/>
      <c r="C6" s="206" t="s">
        <v>1389</v>
      </c>
      <c r="D6" s="207"/>
      <c r="E6" s="329"/>
      <c r="F6" s="486"/>
      <c r="G6" s="210"/>
      <c r="H6" s="211"/>
      <c r="I6" s="212"/>
      <c r="J6" s="231"/>
      <c r="K6" s="261"/>
      <c r="L6" s="256"/>
    </row>
    <row r="7" spans="1:12">
      <c r="A7" s="1005">
        <v>3</v>
      </c>
      <c r="B7" s="1145" t="s">
        <v>1390</v>
      </c>
      <c r="C7" s="489" t="s">
        <v>1391</v>
      </c>
      <c r="D7" s="381" t="s">
        <v>661</v>
      </c>
      <c r="E7" s="283"/>
      <c r="F7" s="490"/>
      <c r="G7" s="428" t="s">
        <v>265</v>
      </c>
      <c r="H7" s="353"/>
      <c r="I7" s="587"/>
      <c r="J7" s="227"/>
      <c r="K7" s="259"/>
      <c r="L7" s="179"/>
    </row>
    <row r="8" spans="1:12">
      <c r="A8" s="1004"/>
      <c r="B8" s="1146"/>
      <c r="C8" s="766"/>
      <c r="D8" s="772"/>
      <c r="E8" s="517"/>
      <c r="F8" s="499">
        <v>12670</v>
      </c>
      <c r="G8" s="648" t="s">
        <v>1392</v>
      </c>
      <c r="H8" s="311" t="s">
        <v>139</v>
      </c>
      <c r="I8" s="312">
        <v>5</v>
      </c>
      <c r="J8" s="154"/>
      <c r="K8" s="260">
        <f t="shared" ref="K8:K10" si="0">J8/144</f>
        <v>0</v>
      </c>
      <c r="L8" s="204">
        <f>I8*J8</f>
        <v>0</v>
      </c>
    </row>
    <row r="9" spans="1:12" ht="24">
      <c r="A9" s="1005">
        <v>4</v>
      </c>
      <c r="B9" s="233" t="s">
        <v>1393</v>
      </c>
      <c r="C9" s="224" t="s">
        <v>1394</v>
      </c>
      <c r="D9" s="381"/>
      <c r="E9" s="283"/>
      <c r="F9" s="490">
        <v>12630</v>
      </c>
      <c r="G9" s="813" t="s">
        <v>1395</v>
      </c>
      <c r="H9" s="151" t="s">
        <v>139</v>
      </c>
      <c r="I9" s="152">
        <v>30</v>
      </c>
      <c r="J9" s="164"/>
      <c r="K9" s="260">
        <f t="shared" si="0"/>
        <v>0</v>
      </c>
      <c r="L9" s="204">
        <f>J9*I9</f>
        <v>0</v>
      </c>
    </row>
    <row r="10" spans="1:12">
      <c r="A10" s="1005">
        <v>5</v>
      </c>
      <c r="B10" s="172" t="s">
        <v>1396</v>
      </c>
      <c r="C10" s="224" t="s">
        <v>1397</v>
      </c>
      <c r="D10" s="768" t="s">
        <v>661</v>
      </c>
      <c r="E10" s="512"/>
      <c r="F10" s="490">
        <v>22540</v>
      </c>
      <c r="G10" s="161" t="s">
        <v>1398</v>
      </c>
      <c r="H10" s="176" t="s">
        <v>139</v>
      </c>
      <c r="I10" s="177">
        <v>30</v>
      </c>
      <c r="J10" s="227"/>
      <c r="K10" s="259">
        <f t="shared" si="0"/>
        <v>0</v>
      </c>
      <c r="L10" s="229">
        <f t="shared" ref="L10:L13" si="1">I10*J10</f>
        <v>0</v>
      </c>
    </row>
    <row r="11" spans="1:12">
      <c r="A11" s="1005">
        <v>6</v>
      </c>
      <c r="B11" s="172" t="s">
        <v>1399</v>
      </c>
      <c r="C11" s="224" t="s">
        <v>1400</v>
      </c>
      <c r="D11" s="381" t="s">
        <v>1401</v>
      </c>
      <c r="E11" s="283"/>
      <c r="F11" s="814">
        <v>19045</v>
      </c>
      <c r="G11" s="175" t="s">
        <v>1402</v>
      </c>
      <c r="H11" s="176" t="s">
        <v>139</v>
      </c>
      <c r="I11" s="226">
        <v>30</v>
      </c>
      <c r="J11" s="227"/>
      <c r="K11" s="259">
        <f>J11/316</f>
        <v>0</v>
      </c>
      <c r="L11" s="229">
        <f t="shared" si="1"/>
        <v>0</v>
      </c>
    </row>
    <row r="12" spans="1:12">
      <c r="A12" s="1005">
        <v>7</v>
      </c>
      <c r="B12" s="233" t="s">
        <v>1403</v>
      </c>
      <c r="C12" s="262" t="s">
        <v>1404</v>
      </c>
      <c r="D12" s="381" t="s">
        <v>1405</v>
      </c>
      <c r="E12" s="340"/>
      <c r="F12" s="693">
        <v>18989</v>
      </c>
      <c r="G12" s="161" t="s">
        <v>1406</v>
      </c>
      <c r="H12" s="162" t="s">
        <v>1220</v>
      </c>
      <c r="I12" s="815">
        <v>25</v>
      </c>
      <c r="J12" s="153"/>
      <c r="K12" s="264"/>
      <c r="L12" s="166">
        <f t="shared" si="1"/>
        <v>0</v>
      </c>
    </row>
    <row r="13" spans="1:12">
      <c r="A13" s="1005">
        <v>8</v>
      </c>
      <c r="B13" s="205" t="s">
        <v>1407</v>
      </c>
      <c r="C13" s="419" t="s">
        <v>1408</v>
      </c>
      <c r="D13" s="381" t="s">
        <v>1409</v>
      </c>
      <c r="E13" s="420"/>
      <c r="F13" s="486">
        <v>31908</v>
      </c>
      <c r="G13" s="210" t="s">
        <v>1410</v>
      </c>
      <c r="H13" s="211" t="s">
        <v>139</v>
      </c>
      <c r="I13" s="215">
        <v>30</v>
      </c>
      <c r="J13" s="231"/>
      <c r="K13" s="261">
        <f>J13/360</f>
        <v>0</v>
      </c>
      <c r="L13" s="214">
        <f t="shared" si="1"/>
        <v>0</v>
      </c>
    </row>
    <row r="14" spans="1:12">
      <c r="A14" s="1004"/>
      <c r="B14" s="200"/>
      <c r="C14" s="465" t="s">
        <v>1411</v>
      </c>
      <c r="D14" s="147"/>
      <c r="E14" s="472"/>
      <c r="F14" s="486"/>
      <c r="G14" s="150" t="s">
        <v>178</v>
      </c>
      <c r="H14" s="151"/>
      <c r="I14" s="202"/>
      <c r="J14" s="164"/>
      <c r="K14" s="260"/>
      <c r="L14" s="595"/>
    </row>
    <row r="15" spans="1:12">
      <c r="A15" s="1005">
        <v>9</v>
      </c>
      <c r="B15" s="172" t="s">
        <v>1412</v>
      </c>
      <c r="C15" s="224" t="s">
        <v>1413</v>
      </c>
      <c r="D15" s="381" t="s">
        <v>1414</v>
      </c>
      <c r="E15" s="283"/>
      <c r="F15" s="490">
        <v>31772</v>
      </c>
      <c r="G15" s="428" t="s">
        <v>1415</v>
      </c>
      <c r="H15" s="353" t="s">
        <v>139</v>
      </c>
      <c r="I15" s="177">
        <v>15</v>
      </c>
      <c r="J15" s="227"/>
      <c r="K15" s="178">
        <f>J15/234</f>
        <v>0</v>
      </c>
      <c r="L15" s="179">
        <f>I15*J15</f>
        <v>0</v>
      </c>
    </row>
    <row r="16" spans="1:12">
      <c r="A16" s="1004"/>
      <c r="B16" s="205"/>
      <c r="C16" s="230" t="s">
        <v>1416</v>
      </c>
      <c r="D16" s="207"/>
      <c r="E16" s="329"/>
      <c r="F16" s="486"/>
      <c r="G16" s="625" t="s">
        <v>178</v>
      </c>
      <c r="H16" s="367"/>
      <c r="I16" s="212"/>
      <c r="J16" s="231"/>
      <c r="K16" s="261"/>
      <c r="L16" s="258"/>
    </row>
    <row r="17" spans="1:12">
      <c r="A17" s="1004"/>
      <c r="B17" s="200"/>
      <c r="C17" s="201" t="s">
        <v>1417</v>
      </c>
      <c r="D17" s="147"/>
      <c r="E17" s="316"/>
      <c r="F17" s="499"/>
      <c r="G17" s="373"/>
      <c r="H17" s="311"/>
      <c r="I17" s="202"/>
      <c r="J17" s="164"/>
      <c r="K17" s="260"/>
      <c r="L17" s="595"/>
    </row>
    <row r="18" spans="1:12">
      <c r="A18" s="1005">
        <v>10</v>
      </c>
      <c r="B18" s="172" t="s">
        <v>1418</v>
      </c>
      <c r="C18" s="816" t="s">
        <v>1419</v>
      </c>
      <c r="D18" s="196" t="s">
        <v>1420</v>
      </c>
      <c r="E18" s="283"/>
      <c r="F18" s="490">
        <v>5874</v>
      </c>
      <c r="G18" s="428" t="s">
        <v>1421</v>
      </c>
      <c r="H18" s="353" t="s">
        <v>139</v>
      </c>
      <c r="I18" s="177">
        <v>20</v>
      </c>
      <c r="J18" s="227"/>
      <c r="K18" s="259">
        <f>J18/24</f>
        <v>0</v>
      </c>
      <c r="L18" s="229">
        <f>I18*J18</f>
        <v>0</v>
      </c>
    </row>
    <row r="19" spans="1:12">
      <c r="A19" s="1004"/>
      <c r="B19" s="200"/>
      <c r="C19" s="228"/>
      <c r="D19" s="147"/>
      <c r="E19" s="316"/>
      <c r="F19" s="499"/>
      <c r="G19" s="373"/>
      <c r="H19" s="311"/>
      <c r="I19" s="202"/>
      <c r="J19" s="164"/>
      <c r="K19" s="260" t="s">
        <v>218</v>
      </c>
      <c r="L19" s="595"/>
    </row>
    <row r="20" spans="1:12">
      <c r="A20" s="1005">
        <v>11</v>
      </c>
      <c r="B20" s="172" t="s">
        <v>1418</v>
      </c>
      <c r="C20" s="173" t="s">
        <v>1422</v>
      </c>
      <c r="D20" s="196" t="s">
        <v>656</v>
      </c>
      <c r="E20" s="283"/>
      <c r="F20" s="490">
        <v>6066</v>
      </c>
      <c r="G20" s="428" t="s">
        <v>1423</v>
      </c>
      <c r="H20" s="353" t="s">
        <v>139</v>
      </c>
      <c r="I20" s="177">
        <v>15</v>
      </c>
      <c r="J20" s="227"/>
      <c r="K20" s="259">
        <f>J20/24</f>
        <v>0</v>
      </c>
      <c r="L20" s="229">
        <f>I20*J20</f>
        <v>0</v>
      </c>
    </row>
    <row r="21" spans="1:12" ht="15.75" customHeight="1">
      <c r="A21" s="1004"/>
      <c r="B21" s="200"/>
      <c r="C21" s="228"/>
      <c r="D21" s="147"/>
      <c r="E21" s="316"/>
      <c r="F21" s="499"/>
      <c r="G21" s="373" t="s">
        <v>178</v>
      </c>
      <c r="H21" s="311"/>
      <c r="I21" s="202"/>
      <c r="J21" s="164"/>
      <c r="K21" s="260" t="s">
        <v>218</v>
      </c>
      <c r="L21" s="595"/>
    </row>
    <row r="22" spans="1:12" ht="15.75" customHeight="1">
      <c r="A22" s="1005">
        <v>12</v>
      </c>
      <c r="B22" s="172" t="s">
        <v>1418</v>
      </c>
      <c r="C22" s="173" t="s">
        <v>1424</v>
      </c>
      <c r="D22" s="196" t="s">
        <v>1425</v>
      </c>
      <c r="E22" s="283"/>
      <c r="F22" s="490">
        <v>6084</v>
      </c>
      <c r="G22" s="428" t="s">
        <v>1426</v>
      </c>
      <c r="H22" s="353" t="s">
        <v>139</v>
      </c>
      <c r="I22" s="177">
        <v>8</v>
      </c>
      <c r="J22" s="227"/>
      <c r="K22" s="259">
        <f>J22/24</f>
        <v>0</v>
      </c>
      <c r="L22" s="229">
        <f>I22*J22</f>
        <v>0</v>
      </c>
    </row>
    <row r="23" spans="1:12" ht="15.75" customHeight="1">
      <c r="A23" s="1004"/>
      <c r="B23" s="200"/>
      <c r="C23" s="228"/>
      <c r="D23" s="147"/>
      <c r="E23" s="316"/>
      <c r="F23" s="499"/>
      <c r="G23" s="373" t="s">
        <v>178</v>
      </c>
      <c r="H23" s="311"/>
      <c r="I23" s="202"/>
      <c r="J23" s="164"/>
      <c r="K23" s="260" t="s">
        <v>218</v>
      </c>
      <c r="L23" s="595"/>
    </row>
    <row r="24" spans="1:12" ht="15.75" customHeight="1">
      <c r="A24" s="1005">
        <v>13</v>
      </c>
      <c r="B24" s="172" t="s">
        <v>1427</v>
      </c>
      <c r="C24" s="251" t="s">
        <v>1428</v>
      </c>
      <c r="D24" s="192" t="s">
        <v>1429</v>
      </c>
      <c r="E24" s="340"/>
      <c r="F24" s="814">
        <v>5836</v>
      </c>
      <c r="G24" s="393" t="s">
        <v>1430</v>
      </c>
      <c r="H24" s="353" t="s">
        <v>139</v>
      </c>
      <c r="I24" s="226">
        <v>20</v>
      </c>
      <c r="J24" s="227"/>
      <c r="K24" s="259">
        <f t="shared" ref="K24:K25" si="2">J24/20</f>
        <v>0</v>
      </c>
      <c r="L24" s="179">
        <f t="shared" ref="L24:L25" si="3">I24*J24</f>
        <v>0</v>
      </c>
    </row>
    <row r="25" spans="1:12" ht="15.75" customHeight="1">
      <c r="A25" s="1005">
        <v>14</v>
      </c>
      <c r="B25" s="172" t="s">
        <v>1431</v>
      </c>
      <c r="C25" s="173" t="s">
        <v>1432</v>
      </c>
      <c r="D25" s="196"/>
      <c r="E25" s="283"/>
      <c r="F25" s="490">
        <v>6143</v>
      </c>
      <c r="G25" s="428" t="s">
        <v>265</v>
      </c>
      <c r="H25" s="353" t="s">
        <v>139</v>
      </c>
      <c r="I25" s="177">
        <v>15</v>
      </c>
      <c r="J25" s="227"/>
      <c r="K25" s="259">
        <f t="shared" si="2"/>
        <v>0</v>
      </c>
      <c r="L25" s="179">
        <f t="shared" si="3"/>
        <v>0</v>
      </c>
    </row>
    <row r="26" spans="1:12" ht="15.75" customHeight="1">
      <c r="A26" s="1004"/>
      <c r="B26" s="200"/>
      <c r="C26" s="228"/>
      <c r="D26" s="817" t="s">
        <v>1433</v>
      </c>
      <c r="E26" s="316"/>
      <c r="F26" s="499"/>
      <c r="G26" s="373" t="s">
        <v>1434</v>
      </c>
      <c r="H26" s="311"/>
      <c r="I26" s="202"/>
      <c r="J26" s="164"/>
      <c r="K26" s="260" t="s">
        <v>218</v>
      </c>
      <c r="L26" s="595"/>
    </row>
    <row r="27" spans="1:12" ht="15.75" customHeight="1">
      <c r="A27" s="1005">
        <v>15</v>
      </c>
      <c r="B27" s="1145" t="s">
        <v>1435</v>
      </c>
      <c r="C27" s="173" t="s">
        <v>1436</v>
      </c>
      <c r="D27" s="196"/>
      <c r="E27" s="283"/>
      <c r="F27" s="490">
        <v>5952</v>
      </c>
      <c r="G27" s="175" t="s">
        <v>1437</v>
      </c>
      <c r="H27" s="176" t="s">
        <v>139</v>
      </c>
      <c r="I27" s="177">
        <v>32</v>
      </c>
      <c r="J27" s="227"/>
      <c r="K27" s="259">
        <f>J27/30</f>
        <v>0</v>
      </c>
      <c r="L27" s="179">
        <f>J27*I27</f>
        <v>0</v>
      </c>
    </row>
    <row r="28" spans="1:12" ht="15.75" customHeight="1">
      <c r="A28" s="1004"/>
      <c r="B28" s="1146"/>
      <c r="C28" s="228"/>
      <c r="D28" s="147" t="s">
        <v>452</v>
      </c>
      <c r="E28" s="316"/>
      <c r="F28" s="499"/>
      <c r="G28" s="389" t="s">
        <v>1438</v>
      </c>
      <c r="H28" s="151"/>
      <c r="I28" s="202"/>
      <c r="J28" s="164"/>
      <c r="K28" s="260"/>
      <c r="L28" s="204"/>
    </row>
    <row r="29" spans="1:12" ht="15.75" customHeight="1">
      <c r="A29" s="1005">
        <v>16</v>
      </c>
      <c r="B29" s="172" t="s">
        <v>1439</v>
      </c>
      <c r="C29" s="173" t="s">
        <v>1440</v>
      </c>
      <c r="D29" s="196" t="s">
        <v>1441</v>
      </c>
      <c r="E29" s="283"/>
      <c r="F29" s="490">
        <v>6008</v>
      </c>
      <c r="G29" s="175" t="s">
        <v>1442</v>
      </c>
      <c r="H29" s="176" t="s">
        <v>139</v>
      </c>
      <c r="I29" s="177">
        <v>50</v>
      </c>
      <c r="J29" s="227"/>
      <c r="K29" s="259">
        <f>J29/30</f>
        <v>0</v>
      </c>
      <c r="L29" s="179">
        <f>(I29/30)*J29</f>
        <v>0</v>
      </c>
    </row>
    <row r="30" spans="1:12" ht="15.75" customHeight="1">
      <c r="A30" s="1005">
        <v>17</v>
      </c>
      <c r="B30" s="1198" t="s">
        <v>1443</v>
      </c>
      <c r="C30" s="818" t="s">
        <v>1444</v>
      </c>
      <c r="D30" s="819" t="s">
        <v>1445</v>
      </c>
      <c r="E30" s="761"/>
      <c r="F30" s="762">
        <v>6186</v>
      </c>
      <c r="G30" s="820" t="s">
        <v>1446</v>
      </c>
      <c r="H30" s="821" t="s">
        <v>139</v>
      </c>
      <c r="I30" s="759">
        <v>22</v>
      </c>
      <c r="J30" s="822"/>
      <c r="K30" s="823">
        <f>J30/15</f>
        <v>0</v>
      </c>
      <c r="L30" s="824">
        <f>I30*J30</f>
        <v>0</v>
      </c>
    </row>
    <row r="31" spans="1:12" ht="15.75" customHeight="1">
      <c r="A31" s="1004"/>
      <c r="B31" s="1199"/>
      <c r="C31" s="825"/>
      <c r="D31" s="826"/>
      <c r="E31" s="827"/>
      <c r="F31" s="828"/>
      <c r="G31" s="829"/>
      <c r="H31" s="830"/>
      <c r="I31" s="831"/>
      <c r="J31" s="832"/>
      <c r="K31" s="833"/>
      <c r="L31" s="834"/>
    </row>
    <row r="32" spans="1:12" ht="15.75" customHeight="1">
      <c r="A32" s="1005">
        <v>18</v>
      </c>
      <c r="B32" s="205" t="s">
        <v>1447</v>
      </c>
      <c r="C32" s="230" t="s">
        <v>1448</v>
      </c>
      <c r="D32" s="207"/>
      <c r="E32" s="329"/>
      <c r="F32" s="486">
        <v>6063</v>
      </c>
      <c r="G32" s="625" t="s">
        <v>265</v>
      </c>
      <c r="H32" s="367" t="s">
        <v>139</v>
      </c>
      <c r="I32" s="215">
        <v>5</v>
      </c>
      <c r="J32" s="231"/>
      <c r="K32" s="261">
        <f>J32/20</f>
        <v>0</v>
      </c>
      <c r="L32" s="214">
        <f>I32*J32</f>
        <v>0</v>
      </c>
    </row>
    <row r="33" spans="1:12" ht="15.75" customHeight="1">
      <c r="A33" s="1004"/>
      <c r="B33" s="200"/>
      <c r="C33" s="228"/>
      <c r="D33" s="147" t="s">
        <v>1433</v>
      </c>
      <c r="E33" s="316"/>
      <c r="F33" s="499"/>
      <c r="G33" s="835" t="s">
        <v>1449</v>
      </c>
      <c r="H33" s="311"/>
      <c r="I33" s="202"/>
      <c r="J33" s="164"/>
      <c r="K33" s="260" t="s">
        <v>218</v>
      </c>
      <c r="L33" s="595"/>
    </row>
    <row r="34" spans="1:12" ht="15.75" customHeight="1">
      <c r="A34" s="1005">
        <v>19</v>
      </c>
      <c r="B34" s="172" t="s">
        <v>1450</v>
      </c>
      <c r="C34" s="224" t="s">
        <v>1451</v>
      </c>
      <c r="D34" s="196" t="s">
        <v>1433</v>
      </c>
      <c r="E34" s="283"/>
      <c r="F34" s="490">
        <v>6114</v>
      </c>
      <c r="G34" s="428" t="s">
        <v>265</v>
      </c>
      <c r="H34" s="353" t="s">
        <v>139</v>
      </c>
      <c r="I34" s="177">
        <v>4</v>
      </c>
      <c r="J34" s="227"/>
      <c r="K34" s="259">
        <f>J34/20</f>
        <v>0</v>
      </c>
      <c r="L34" s="179">
        <f>I34*J34</f>
        <v>0</v>
      </c>
    </row>
    <row r="35" spans="1:12" ht="15.75" customHeight="1">
      <c r="A35" s="1004"/>
      <c r="B35" s="200"/>
      <c r="C35" s="228"/>
      <c r="D35" s="147"/>
      <c r="E35" s="316"/>
      <c r="F35" s="499"/>
      <c r="G35" s="835"/>
      <c r="H35" s="311"/>
      <c r="I35" s="202"/>
      <c r="J35" s="164"/>
      <c r="K35" s="260" t="s">
        <v>218</v>
      </c>
      <c r="L35" s="595"/>
    </row>
    <row r="36" spans="1:12" ht="15.75" customHeight="1">
      <c r="A36" s="1005">
        <v>20</v>
      </c>
      <c r="B36" s="172" t="s">
        <v>1452</v>
      </c>
      <c r="C36" s="173" t="s">
        <v>1453</v>
      </c>
      <c r="D36" s="196" t="s">
        <v>1454</v>
      </c>
      <c r="E36" s="283"/>
      <c r="F36" s="490"/>
      <c r="G36" s="428" t="s">
        <v>1455</v>
      </c>
      <c r="H36" s="353" t="s">
        <v>139</v>
      </c>
      <c r="I36" s="177">
        <v>26</v>
      </c>
      <c r="J36" s="227"/>
      <c r="K36" s="259">
        <f>J36/144</f>
        <v>0</v>
      </c>
      <c r="L36" s="179">
        <f>(I36*K36)</f>
        <v>0</v>
      </c>
    </row>
    <row r="37" spans="1:12" ht="15.75" customHeight="1">
      <c r="A37" s="1004"/>
      <c r="B37" s="205"/>
      <c r="C37" s="206" t="s">
        <v>1456</v>
      </c>
      <c r="D37" s="207"/>
      <c r="E37" s="329"/>
      <c r="F37" s="486"/>
      <c r="G37" s="625" t="s">
        <v>178</v>
      </c>
      <c r="H37" s="367"/>
      <c r="I37" s="212"/>
      <c r="J37" s="836"/>
      <c r="K37" s="837">
        <f>K36</f>
        <v>0</v>
      </c>
      <c r="L37" s="258"/>
    </row>
    <row r="38" spans="1:12" ht="15.75" customHeight="1">
      <c r="A38" s="1004"/>
      <c r="B38" s="205"/>
      <c r="C38" s="242" t="s">
        <v>1457</v>
      </c>
      <c r="D38" s="207"/>
      <c r="E38" s="329"/>
      <c r="F38" s="486"/>
      <c r="G38" s="625"/>
      <c r="H38" s="367"/>
      <c r="I38" s="212"/>
      <c r="J38" s="231"/>
      <c r="K38" s="261"/>
      <c r="L38" s="214"/>
    </row>
    <row r="39" spans="1:12" ht="15.75" customHeight="1">
      <c r="A39" s="1005">
        <v>21</v>
      </c>
      <c r="B39" s="172" t="s">
        <v>1458</v>
      </c>
      <c r="C39" s="224" t="s">
        <v>1459</v>
      </c>
      <c r="D39" s="196" t="s">
        <v>1445</v>
      </c>
      <c r="E39" s="283"/>
      <c r="F39" s="490">
        <v>6196</v>
      </c>
      <c r="G39" s="175" t="s">
        <v>1460</v>
      </c>
      <c r="H39" s="176" t="s">
        <v>139</v>
      </c>
      <c r="I39" s="177">
        <v>37</v>
      </c>
      <c r="J39" s="227"/>
      <c r="K39" s="259">
        <f t="shared" ref="K39:K40" si="4">J39/72.9</f>
        <v>0</v>
      </c>
      <c r="L39" s="179">
        <f>I39*J39</f>
        <v>0</v>
      </c>
    </row>
    <row r="40" spans="1:12" ht="15.75" customHeight="1">
      <c r="A40" s="1004"/>
      <c r="B40" s="205"/>
      <c r="C40" s="230" t="s">
        <v>1461</v>
      </c>
      <c r="D40" s="207"/>
      <c r="E40" s="329"/>
      <c r="F40" s="486"/>
      <c r="G40" s="210" t="s">
        <v>638</v>
      </c>
      <c r="H40" s="211"/>
      <c r="I40" s="212"/>
      <c r="J40" s="836"/>
      <c r="K40" s="837">
        <f t="shared" si="4"/>
        <v>0</v>
      </c>
      <c r="L40" s="838"/>
    </row>
    <row r="41" spans="1:12" ht="15.75" customHeight="1">
      <c r="A41" s="1005">
        <v>22</v>
      </c>
      <c r="B41" s="200"/>
      <c r="C41" s="201" t="s">
        <v>1462</v>
      </c>
      <c r="D41" s="147"/>
      <c r="E41" s="316"/>
      <c r="F41" s="499"/>
      <c r="G41" s="150"/>
      <c r="H41" s="151"/>
      <c r="I41" s="202"/>
      <c r="J41" s="164"/>
      <c r="K41" s="260"/>
      <c r="L41" s="595"/>
    </row>
    <row r="42" spans="1:12" ht="15.75" customHeight="1">
      <c r="A42" s="1004"/>
      <c r="B42" s="205" t="s">
        <v>1463</v>
      </c>
      <c r="C42" s="230" t="s">
        <v>1464</v>
      </c>
      <c r="D42" s="207" t="s">
        <v>1445</v>
      </c>
      <c r="E42" s="329"/>
      <c r="F42" s="486">
        <v>6200</v>
      </c>
      <c r="G42" s="210" t="s">
        <v>1465</v>
      </c>
      <c r="H42" s="211" t="s">
        <v>139</v>
      </c>
      <c r="I42" s="215">
        <v>35</v>
      </c>
      <c r="J42" s="231"/>
      <c r="K42" s="261">
        <f>J42/71</f>
        <v>0</v>
      </c>
      <c r="L42" s="256">
        <f>J42*I42</f>
        <v>0</v>
      </c>
    </row>
    <row r="43" spans="1:12" ht="15.75" customHeight="1">
      <c r="A43" s="1004"/>
      <c r="B43" s="205"/>
      <c r="C43" s="242" t="s">
        <v>1466</v>
      </c>
      <c r="D43" s="147"/>
      <c r="E43" s="329"/>
      <c r="F43" s="486"/>
      <c r="G43" s="210"/>
      <c r="H43" s="211"/>
      <c r="I43" s="212"/>
      <c r="J43" s="231"/>
      <c r="K43" s="261"/>
      <c r="L43" s="256"/>
    </row>
    <row r="44" spans="1:12" ht="16.5" customHeight="1">
      <c r="A44" s="1005">
        <v>23</v>
      </c>
      <c r="B44" s="1145" t="s">
        <v>1467</v>
      </c>
      <c r="C44" s="839" t="s">
        <v>1468</v>
      </c>
      <c r="D44" s="192" t="s">
        <v>651</v>
      </c>
      <c r="E44" s="283"/>
      <c r="F44" s="814">
        <v>7028</v>
      </c>
      <c r="G44" s="393" t="s">
        <v>1469</v>
      </c>
      <c r="H44" s="353"/>
      <c r="I44" s="587">
        <v>20</v>
      </c>
      <c r="J44" s="227"/>
      <c r="K44" s="259">
        <f>J44/71</f>
        <v>0</v>
      </c>
      <c r="L44" s="229">
        <f>J44*I44</f>
        <v>0</v>
      </c>
    </row>
    <row r="45" spans="1:12" ht="15.75" customHeight="1">
      <c r="A45" s="1004"/>
      <c r="B45" s="1167"/>
      <c r="C45" s="840" t="s">
        <v>1470</v>
      </c>
      <c r="D45" s="207"/>
      <c r="E45" s="329"/>
      <c r="F45" s="486"/>
      <c r="G45" s="841"/>
      <c r="H45" s="367"/>
      <c r="I45" s="592"/>
      <c r="J45" s="231"/>
      <c r="K45" s="261"/>
      <c r="L45" s="256"/>
    </row>
    <row r="46" spans="1:12" ht="15.75" customHeight="1">
      <c r="A46" s="1005">
        <v>24</v>
      </c>
      <c r="B46" s="172" t="s">
        <v>1471</v>
      </c>
      <c r="C46" s="224" t="s">
        <v>1472</v>
      </c>
      <c r="D46" s="381" t="s">
        <v>1473</v>
      </c>
      <c r="E46" s="283"/>
      <c r="F46" s="490">
        <v>7056</v>
      </c>
      <c r="G46" s="428" t="s">
        <v>1474</v>
      </c>
      <c r="H46" s="353" t="s">
        <v>139</v>
      </c>
      <c r="I46" s="177">
        <v>9</v>
      </c>
      <c r="J46" s="227"/>
      <c r="K46" s="259">
        <f>J46/144</f>
        <v>0</v>
      </c>
      <c r="L46" s="229">
        <f>J46*I46</f>
        <v>0</v>
      </c>
    </row>
    <row r="47" spans="1:12" ht="15.75" customHeight="1">
      <c r="A47" s="1004"/>
      <c r="B47" s="205"/>
      <c r="C47" s="242" t="s">
        <v>1475</v>
      </c>
      <c r="D47" s="207"/>
      <c r="E47" s="329"/>
      <c r="F47" s="486"/>
      <c r="G47" s="625" t="s">
        <v>178</v>
      </c>
      <c r="H47" s="367"/>
      <c r="I47" s="212"/>
      <c r="J47" s="231"/>
      <c r="K47" s="261"/>
      <c r="L47" s="258"/>
    </row>
    <row r="48" spans="1:12" ht="15.75" customHeight="1">
      <c r="A48" s="1005">
        <v>25</v>
      </c>
      <c r="B48" s="172" t="s">
        <v>1476</v>
      </c>
      <c r="C48" s="224" t="s">
        <v>1477</v>
      </c>
      <c r="D48" s="196" t="s">
        <v>1445</v>
      </c>
      <c r="E48" s="283"/>
      <c r="F48" s="490">
        <v>6172</v>
      </c>
      <c r="G48" s="175" t="s">
        <v>1478</v>
      </c>
      <c r="H48" s="176" t="s">
        <v>139</v>
      </c>
      <c r="I48" s="177">
        <v>44</v>
      </c>
      <c r="J48" s="227"/>
      <c r="K48" s="259">
        <f t="shared" ref="K48:K49" si="5">J48/75</f>
        <v>0</v>
      </c>
      <c r="L48" s="179">
        <f>I48*J48</f>
        <v>0</v>
      </c>
    </row>
    <row r="49" spans="1:12" ht="15.75" customHeight="1">
      <c r="A49" s="1004"/>
      <c r="B49" s="205"/>
      <c r="C49" s="230" t="s">
        <v>1479</v>
      </c>
      <c r="D49" s="207"/>
      <c r="E49" s="329"/>
      <c r="F49" s="486"/>
      <c r="G49" s="210" t="s">
        <v>178</v>
      </c>
      <c r="H49" s="211"/>
      <c r="I49" s="212"/>
      <c r="J49" s="836"/>
      <c r="K49" s="837">
        <f t="shared" si="5"/>
        <v>0</v>
      </c>
      <c r="L49" s="258"/>
    </row>
    <row r="50" spans="1:12" ht="15.75" customHeight="1">
      <c r="A50" s="1004"/>
      <c r="B50" s="200"/>
      <c r="C50" s="201" t="s">
        <v>1480</v>
      </c>
      <c r="D50" s="147"/>
      <c r="E50" s="316"/>
      <c r="F50" s="499"/>
      <c r="G50" s="150"/>
      <c r="H50" s="151"/>
      <c r="I50" s="202"/>
      <c r="J50" s="164"/>
      <c r="K50" s="260"/>
      <c r="L50" s="595"/>
    </row>
    <row r="51" spans="1:12" ht="15.75" customHeight="1">
      <c r="A51" s="1005">
        <v>26</v>
      </c>
      <c r="B51" s="1145" t="s">
        <v>1481</v>
      </c>
      <c r="C51" s="224" t="s">
        <v>1482</v>
      </c>
      <c r="D51" s="196" t="s">
        <v>656</v>
      </c>
      <c r="E51" s="283"/>
      <c r="F51" s="490">
        <v>6970</v>
      </c>
      <c r="G51" s="175" t="s">
        <v>1483</v>
      </c>
      <c r="H51" s="176" t="s">
        <v>139</v>
      </c>
      <c r="I51" s="177">
        <v>55</v>
      </c>
      <c r="J51" s="227"/>
      <c r="K51" s="259">
        <f t="shared" ref="K51:K52" si="6">J51/176.95</f>
        <v>0</v>
      </c>
      <c r="L51" s="179">
        <f>I51*J51</f>
        <v>0</v>
      </c>
    </row>
    <row r="52" spans="1:12" ht="15.75" customHeight="1">
      <c r="A52" s="1004"/>
      <c r="B52" s="1146"/>
      <c r="C52" s="507" t="s">
        <v>1484</v>
      </c>
      <c r="D52" s="207"/>
      <c r="E52" s="329"/>
      <c r="F52" s="486"/>
      <c r="G52" s="210" t="s">
        <v>178</v>
      </c>
      <c r="H52" s="211"/>
      <c r="I52" s="212"/>
      <c r="J52" s="836"/>
      <c r="K52" s="837">
        <f t="shared" si="6"/>
        <v>0</v>
      </c>
      <c r="L52" s="214"/>
    </row>
    <row r="53" spans="1:12" ht="15.75" customHeight="1">
      <c r="A53" s="1005">
        <v>27</v>
      </c>
      <c r="B53" s="172" t="s">
        <v>1485</v>
      </c>
      <c r="C53" s="173" t="s">
        <v>1486</v>
      </c>
      <c r="D53" s="196" t="s">
        <v>1487</v>
      </c>
      <c r="E53" s="283"/>
      <c r="F53" s="490">
        <v>6262</v>
      </c>
      <c r="G53" s="175" t="s">
        <v>1488</v>
      </c>
      <c r="H53" s="176" t="s">
        <v>139</v>
      </c>
      <c r="I53" s="226">
        <v>60</v>
      </c>
      <c r="J53" s="227"/>
      <c r="K53" s="259">
        <f t="shared" ref="K53:K54" si="7">J53/106</f>
        <v>0</v>
      </c>
      <c r="L53" s="179">
        <f>I53*J53</f>
        <v>0</v>
      </c>
    </row>
    <row r="54" spans="1:12" ht="15.75" customHeight="1">
      <c r="A54" s="1004"/>
      <c r="B54" s="200"/>
      <c r="C54" s="201" t="s">
        <v>1489</v>
      </c>
      <c r="D54" s="147"/>
      <c r="E54" s="316"/>
      <c r="F54" s="499"/>
      <c r="G54" s="150" t="s">
        <v>638</v>
      </c>
      <c r="H54" s="151"/>
      <c r="I54" s="202"/>
      <c r="J54" s="842"/>
      <c r="K54" s="843">
        <f t="shared" si="7"/>
        <v>0</v>
      </c>
      <c r="L54" s="595"/>
    </row>
    <row r="55" spans="1:12" ht="15.75" customHeight="1">
      <c r="A55" s="1005">
        <v>28</v>
      </c>
      <c r="B55" s="205" t="s">
        <v>1490</v>
      </c>
      <c r="C55" s="775" t="s">
        <v>1491</v>
      </c>
      <c r="D55" s="207" t="s">
        <v>1492</v>
      </c>
      <c r="E55" s="329"/>
      <c r="F55" s="486">
        <v>6190</v>
      </c>
      <c r="G55" s="625" t="s">
        <v>1493</v>
      </c>
      <c r="H55" s="367" t="s">
        <v>139</v>
      </c>
      <c r="I55" s="215">
        <v>3</v>
      </c>
      <c r="J55" s="231"/>
      <c r="K55" s="261">
        <f>J55/60.9</f>
        <v>0</v>
      </c>
      <c r="L55" s="214">
        <f>I55*J55</f>
        <v>0</v>
      </c>
    </row>
    <row r="56" spans="1:12" ht="15.75" customHeight="1">
      <c r="A56" s="1004"/>
      <c r="B56" s="205"/>
      <c r="C56" s="775" t="s">
        <v>1494</v>
      </c>
      <c r="D56" s="207"/>
      <c r="E56" s="329"/>
      <c r="F56" s="486"/>
      <c r="G56" s="625" t="s">
        <v>178</v>
      </c>
      <c r="H56" s="367"/>
      <c r="I56" s="212"/>
      <c r="J56" s="231"/>
      <c r="K56" s="261"/>
      <c r="L56" s="258"/>
    </row>
    <row r="57" spans="1:12" ht="15.75" customHeight="1">
      <c r="A57" s="1004"/>
      <c r="B57" s="200"/>
      <c r="C57" s="372" t="s">
        <v>1495</v>
      </c>
      <c r="D57" s="147"/>
      <c r="E57" s="316"/>
      <c r="F57" s="499"/>
      <c r="G57" s="373"/>
      <c r="H57" s="311"/>
      <c r="I57" s="202"/>
      <c r="J57" s="164"/>
      <c r="K57" s="260"/>
      <c r="L57" s="595"/>
    </row>
    <row r="58" spans="1:12" ht="23.25">
      <c r="B58" s="1132" t="s">
        <v>1496</v>
      </c>
      <c r="C58" s="1036"/>
      <c r="D58" s="1036"/>
      <c r="E58" s="1036"/>
      <c r="F58" s="1036"/>
      <c r="G58" s="1036"/>
      <c r="H58" s="1036"/>
      <c r="I58" s="1036"/>
      <c r="J58" s="1196">
        <f>SUM(L3:L57)</f>
        <v>0</v>
      </c>
      <c r="K58" s="1036"/>
      <c r="L58" s="1037"/>
    </row>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8">
    <mergeCell ref="B51:B52"/>
    <mergeCell ref="B58:I58"/>
    <mergeCell ref="J58:L58"/>
    <mergeCell ref="B2:L2"/>
    <mergeCell ref="B7:B8"/>
    <mergeCell ref="B27:B28"/>
    <mergeCell ref="B30:B31"/>
    <mergeCell ref="B44:B4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BID 24-25</vt:lpstr>
      <vt:lpstr>FRESH MILK </vt:lpstr>
      <vt:lpstr>FRESHFROZEN BREAD</vt:lpstr>
      <vt:lpstr>FRESH PRODUCESMALL FARM PRODUCE</vt:lpstr>
      <vt:lpstr>NOI</vt:lpstr>
      <vt:lpstr>MEATMEAT ALTERNATIVES</vt:lpstr>
      <vt:lpstr>GRAINBREAD</vt:lpstr>
      <vt:lpstr>FRUIT DRYFROZEN</vt:lpstr>
      <vt:lpstr>VEGETABLE DRYFROZEN</vt:lpstr>
      <vt:lpstr>SUNDRY</vt:lpstr>
      <vt:lpstr>DAIRYDAIRY ALT</vt:lpstr>
      <vt:lpstr>PAPERCHEMICAL SUPPLIES</vt:lpstr>
      <vt:lpstr>EXTRAS __% MARK UP</vt:lpstr>
      <vt:lpstr>'BID 24-25'!Z_0C3C3871_9587_4907_8647_6ABAD5CAAEFD_.wvu.PrintArea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 McReynolds</dc:creator>
  <cp:lastModifiedBy>Leta A. Lute</cp:lastModifiedBy>
  <dcterms:created xsi:type="dcterms:W3CDTF">2023-07-21T13:06:27Z</dcterms:created>
  <dcterms:modified xsi:type="dcterms:W3CDTF">2024-04-22T19:57:15Z</dcterms:modified>
</cp:coreProperties>
</file>