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mc:AlternateContent xmlns:mc="http://schemas.openxmlformats.org/markup-compatibility/2006">
    <mc:Choice Requires="x15">
      <x15ac:absPath xmlns:x15ac="http://schemas.microsoft.com/office/spreadsheetml/2010/11/ac" url="P:\1   23-24 School Year\23-24 Bid\"/>
    </mc:Choice>
  </mc:AlternateContent>
  <xr:revisionPtr revIDLastSave="0" documentId="13_ncr:1_{4AD2971B-3967-45C5-8B26-8FA5E637EC94}" xr6:coauthVersionLast="36" xr6:coauthVersionMax="36" xr10:uidLastSave="{00000000-0000-0000-0000-000000000000}"/>
  <bookViews>
    <workbookView xWindow="0" yWindow="0" windowWidth="25200" windowHeight="11775" xr2:uid="{00000000-000D-0000-FFFF-FFFF00000000}"/>
  </bookViews>
  <sheets>
    <sheet name="BID 23-24" sheetId="1" r:id="rId1"/>
    <sheet name="FRESH MILK " sheetId="2" r:id="rId2"/>
    <sheet name="FRESHFROZEN BREAD" sheetId="3" r:id="rId3"/>
    <sheet name="FRESH PRODUCESMALL FARM PRODUCE" sheetId="4" r:id="rId4"/>
    <sheet name="NOI" sheetId="5" r:id="rId5"/>
    <sheet name="MEATMEAT ALTERNATIVES" sheetId="6" r:id="rId6"/>
    <sheet name="GRAINBREAD" sheetId="7" r:id="rId7"/>
    <sheet name="FRUIT DRYFROZEN" sheetId="8" r:id="rId8"/>
    <sheet name="VEGETABLE DRYFROZEN" sheetId="9" r:id="rId9"/>
    <sheet name="SUNDRY" sheetId="10" r:id="rId10"/>
    <sheet name="DAIRYDAIRY ALT" sheetId="11" r:id="rId11"/>
    <sheet name="PAPERCHEMICAL SUPPLIES" sheetId="12" r:id="rId12"/>
  </sheets>
  <definedNames>
    <definedName name="_xlnm.Print_Area" localSheetId="3">'FRESH PRODUCESMALL FARM PRODUCE'!$A$1:$L$56</definedName>
    <definedName name="_xlnm.Print_Area" localSheetId="4">NOI!$A$1:$M$136</definedName>
    <definedName name="Z_0C3C3871_9587_4907_8647_6ABAD5CAAEFD_.wvu.PrintArea" localSheetId="0">'BID 23-24'!$A$1:$J$149</definedName>
  </definedNames>
  <calcPr calcId="191029"/>
</workbook>
</file>

<file path=xl/calcChain.xml><?xml version="1.0" encoding="utf-8"?>
<calcChain xmlns="http://schemas.openxmlformats.org/spreadsheetml/2006/main">
  <c r="L103" i="5" l="1"/>
  <c r="L85" i="5"/>
  <c r="L77" i="5"/>
  <c r="L5" i="5"/>
  <c r="L4" i="5"/>
  <c r="I8" i="2" l="1"/>
  <c r="H25" i="1" l="1"/>
  <c r="L21" i="12"/>
  <c r="K21" i="12"/>
  <c r="L20" i="12"/>
  <c r="K20" i="12"/>
  <c r="L19" i="12"/>
  <c r="K19" i="12"/>
  <c r="L18" i="12"/>
  <c r="K18" i="12"/>
  <c r="L16" i="12"/>
  <c r="K16" i="12"/>
  <c r="L14" i="12"/>
  <c r="K14" i="12"/>
  <c r="L13" i="12"/>
  <c r="K13" i="12"/>
  <c r="L12" i="12"/>
  <c r="K12" i="12"/>
  <c r="L11" i="12"/>
  <c r="K11" i="12"/>
  <c r="L9" i="12"/>
  <c r="K9" i="12"/>
  <c r="L8" i="12"/>
  <c r="K8" i="12"/>
  <c r="L7" i="12"/>
  <c r="K7" i="12"/>
  <c r="L6" i="12"/>
  <c r="K6" i="12"/>
  <c r="I5" i="12"/>
  <c r="L3" i="12"/>
  <c r="K3" i="12"/>
  <c r="K15" i="11"/>
  <c r="K14" i="11"/>
  <c r="L13" i="11"/>
  <c r="K13" i="11"/>
  <c r="I12" i="11"/>
  <c r="K11" i="11"/>
  <c r="L10" i="11"/>
  <c r="K10" i="11"/>
  <c r="I9" i="11"/>
  <c r="L8" i="11"/>
  <c r="K8" i="11"/>
  <c r="L7" i="11"/>
  <c r="K7" i="11"/>
  <c r="L6" i="11"/>
  <c r="K6" i="11"/>
  <c r="I5" i="11"/>
  <c r="L4" i="11"/>
  <c r="K4" i="11"/>
  <c r="L17" i="10"/>
  <c r="K17" i="10"/>
  <c r="L16" i="10"/>
  <c r="K16" i="10"/>
  <c r="L15" i="10"/>
  <c r="K15" i="10"/>
  <c r="L13" i="10"/>
  <c r="K13" i="10"/>
  <c r="L12" i="10"/>
  <c r="K12" i="10"/>
  <c r="L10" i="10"/>
  <c r="K10" i="10"/>
  <c r="L8" i="10"/>
  <c r="K8" i="10"/>
  <c r="L7" i="10"/>
  <c r="K7" i="10"/>
  <c r="L6" i="10"/>
  <c r="K6" i="10"/>
  <c r="L5" i="10"/>
  <c r="K5" i="10"/>
  <c r="L3" i="10"/>
  <c r="K3" i="10"/>
  <c r="K31" i="9"/>
  <c r="L30" i="9"/>
  <c r="K30" i="9"/>
  <c r="K29" i="9"/>
  <c r="L28" i="9"/>
  <c r="K28" i="9"/>
  <c r="K27" i="9"/>
  <c r="L26" i="9"/>
  <c r="K26" i="9"/>
  <c r="K24" i="9"/>
  <c r="L23" i="9"/>
  <c r="K23" i="9"/>
  <c r="L21" i="9"/>
  <c r="K21" i="9"/>
  <c r="K19" i="9"/>
  <c r="L18" i="9"/>
  <c r="K18" i="9"/>
  <c r="L16" i="9"/>
  <c r="K16" i="9"/>
  <c r="L14" i="9"/>
  <c r="K14" i="9"/>
  <c r="L12" i="9"/>
  <c r="K12" i="9"/>
  <c r="L11" i="9"/>
  <c r="L10" i="9"/>
  <c r="K10" i="9"/>
  <c r="L9" i="9"/>
  <c r="K9" i="9"/>
  <c r="L8" i="9"/>
  <c r="K8" i="9"/>
  <c r="L4" i="9"/>
  <c r="K4" i="9"/>
  <c r="L3" i="9"/>
  <c r="K3" i="9"/>
  <c r="L47" i="8"/>
  <c r="K47" i="8"/>
  <c r="L46" i="8"/>
  <c r="K46" i="8"/>
  <c r="L45" i="8"/>
  <c r="K45" i="8"/>
  <c r="L44" i="8"/>
  <c r="K44" i="8"/>
  <c r="I43" i="8"/>
  <c r="L40" i="8"/>
  <c r="K40" i="8"/>
  <c r="L39" i="8"/>
  <c r="K39" i="8"/>
  <c r="K38" i="8"/>
  <c r="I38" i="8"/>
  <c r="L37" i="8"/>
  <c r="K37" i="8"/>
  <c r="L36" i="8"/>
  <c r="K36" i="8"/>
  <c r="L35" i="8"/>
  <c r="K35" i="8"/>
  <c r="L34" i="8"/>
  <c r="K34" i="8"/>
  <c r="L33" i="8"/>
  <c r="K33" i="8"/>
  <c r="L32" i="8"/>
  <c r="K32" i="8"/>
  <c r="I31" i="8"/>
  <c r="L29" i="8"/>
  <c r="K29" i="8"/>
  <c r="L27" i="8"/>
  <c r="L26" i="8"/>
  <c r="K26" i="8"/>
  <c r="L24" i="8"/>
  <c r="K24" i="8"/>
  <c r="L23" i="8"/>
  <c r="K23" i="8"/>
  <c r="L20" i="8"/>
  <c r="K20" i="8"/>
  <c r="L19" i="8"/>
  <c r="K19" i="8"/>
  <c r="L18" i="8"/>
  <c r="K18" i="8"/>
  <c r="L17" i="8"/>
  <c r="K17" i="8"/>
  <c r="K16" i="8"/>
  <c r="L14" i="8"/>
  <c r="K14" i="8"/>
  <c r="K12" i="8"/>
  <c r="K11" i="8"/>
  <c r="K10" i="8"/>
  <c r="K9" i="8"/>
  <c r="K8" i="8"/>
  <c r="K7" i="8"/>
  <c r="K6" i="8"/>
  <c r="K5" i="8"/>
  <c r="K4" i="8"/>
  <c r="K3" i="8"/>
  <c r="I3" i="8"/>
  <c r="L3" i="8" s="1"/>
  <c r="L75" i="7"/>
  <c r="K75" i="7"/>
  <c r="L74" i="7"/>
  <c r="K74" i="7"/>
  <c r="L72" i="7"/>
  <c r="K72" i="7"/>
  <c r="L70" i="7"/>
  <c r="K70" i="7"/>
  <c r="L68" i="7"/>
  <c r="K68" i="7"/>
  <c r="L67" i="7"/>
  <c r="K67" i="7"/>
  <c r="L66" i="7"/>
  <c r="K66" i="7"/>
  <c r="L64" i="7"/>
  <c r="K64" i="7"/>
  <c r="L63" i="7"/>
  <c r="K63" i="7"/>
  <c r="L62" i="7"/>
  <c r="K62" i="7"/>
  <c r="L60" i="7"/>
  <c r="K60" i="7"/>
  <c r="L58" i="7"/>
  <c r="K58" i="7"/>
  <c r="L56" i="7"/>
  <c r="K56" i="7"/>
  <c r="L54" i="7"/>
  <c r="K54" i="7"/>
  <c r="L44" i="7"/>
  <c r="K44" i="7"/>
  <c r="I44" i="7"/>
  <c r="K40" i="7"/>
  <c r="I40" i="7"/>
  <c r="L40" i="7" s="1"/>
  <c r="K37" i="7"/>
  <c r="I37" i="7"/>
  <c r="L37" i="7" s="1"/>
  <c r="L33" i="7"/>
  <c r="K33" i="7"/>
  <c r="I33" i="7"/>
  <c r="L32" i="7"/>
  <c r="K32" i="7"/>
  <c r="L31" i="7"/>
  <c r="K31" i="7"/>
  <c r="L29" i="7"/>
  <c r="K29" i="7"/>
  <c r="L27" i="7"/>
  <c r="K27" i="7"/>
  <c r="L26" i="7"/>
  <c r="K26" i="7"/>
  <c r="L25" i="7"/>
  <c r="K25" i="7"/>
  <c r="L24" i="7"/>
  <c r="K24" i="7"/>
  <c r="L23" i="7"/>
  <c r="K23" i="7"/>
  <c r="I22" i="7"/>
  <c r="L20" i="7"/>
  <c r="K20" i="7"/>
  <c r="L17" i="7"/>
  <c r="K17" i="7"/>
  <c r="L15" i="7"/>
  <c r="K15" i="7"/>
  <c r="L14" i="7"/>
  <c r="K14" i="7"/>
  <c r="L12" i="7"/>
  <c r="K12" i="7"/>
  <c r="L10" i="7"/>
  <c r="K10" i="7"/>
  <c r="K9" i="7"/>
  <c r="L8" i="7"/>
  <c r="K8" i="7"/>
  <c r="L6" i="7"/>
  <c r="K6" i="7"/>
  <c r="L5" i="7"/>
  <c r="K5" i="7"/>
  <c r="L4" i="7"/>
  <c r="K4" i="7"/>
  <c r="K3" i="7"/>
  <c r="I3" i="7"/>
  <c r="L3" i="7" s="1"/>
  <c r="L21" i="6"/>
  <c r="K21" i="6"/>
  <c r="L19" i="6"/>
  <c r="K19" i="6"/>
  <c r="L17" i="6"/>
  <c r="K17" i="6"/>
  <c r="L13" i="6"/>
  <c r="K13" i="6"/>
  <c r="L11" i="6"/>
  <c r="K11" i="6"/>
  <c r="L9" i="6"/>
  <c r="K9" i="6"/>
  <c r="L7" i="6"/>
  <c r="K7" i="6"/>
  <c r="L6" i="6"/>
  <c r="K6" i="6"/>
  <c r="L4" i="6"/>
  <c r="J25" i="6" s="1"/>
  <c r="F18" i="1" s="1"/>
  <c r="K4" i="6"/>
  <c r="K3" i="6"/>
  <c r="M134" i="5"/>
  <c r="L134" i="5"/>
  <c r="L133" i="5"/>
  <c r="M132" i="5"/>
  <c r="L132" i="5"/>
  <c r="M130" i="5"/>
  <c r="L130" i="5"/>
  <c r="M127" i="5"/>
  <c r="L127" i="5"/>
  <c r="L126" i="5"/>
  <c r="M125" i="5"/>
  <c r="L125" i="5"/>
  <c r="L124" i="5"/>
  <c r="M123" i="5"/>
  <c r="L123" i="5"/>
  <c r="L122" i="5"/>
  <c r="M121" i="5"/>
  <c r="L121" i="5"/>
  <c r="M118" i="5"/>
  <c r="L118" i="5"/>
  <c r="M117" i="5"/>
  <c r="L117" i="5"/>
  <c r="L110" i="5"/>
  <c r="M109" i="5"/>
  <c r="L109" i="5"/>
  <c r="M107" i="5"/>
  <c r="L107" i="5"/>
  <c r="M105" i="5"/>
  <c r="L105" i="5"/>
  <c r="M103" i="5"/>
  <c r="M101" i="5"/>
  <c r="L101" i="5"/>
  <c r="M99" i="5"/>
  <c r="L99" i="5"/>
  <c r="M97" i="5"/>
  <c r="L97" i="5"/>
  <c r="M95" i="5"/>
  <c r="L95" i="5"/>
  <c r="M93" i="5"/>
  <c r="L93" i="5"/>
  <c r="L92" i="5"/>
  <c r="M91" i="5"/>
  <c r="L91" i="5"/>
  <c r="M89" i="5"/>
  <c r="L89" i="5"/>
  <c r="L88" i="5"/>
  <c r="M87" i="5"/>
  <c r="L87" i="5"/>
  <c r="M85" i="5"/>
  <c r="M83" i="5"/>
  <c r="L83" i="5"/>
  <c r="M80" i="5"/>
  <c r="L80" i="5"/>
  <c r="L78" i="5"/>
  <c r="M77" i="5"/>
  <c r="M76" i="5"/>
  <c r="L76" i="5"/>
  <c r="M75" i="5"/>
  <c r="L75" i="5"/>
  <c r="L74" i="5"/>
  <c r="M73" i="5"/>
  <c r="L73" i="5"/>
  <c r="L72" i="5"/>
  <c r="M71" i="5"/>
  <c r="L71" i="5"/>
  <c r="L70" i="5"/>
  <c r="M69" i="5"/>
  <c r="L69" i="5"/>
  <c r="L67" i="5"/>
  <c r="M66" i="5"/>
  <c r="L66" i="5"/>
  <c r="L64" i="5"/>
  <c r="M63" i="5"/>
  <c r="L63" i="5"/>
  <c r="L62" i="5"/>
  <c r="M61" i="5"/>
  <c r="L61" i="5"/>
  <c r="L60" i="5"/>
  <c r="M59" i="5"/>
  <c r="L59" i="5"/>
  <c r="L58" i="5"/>
  <c r="M57" i="5"/>
  <c r="L57" i="5"/>
  <c r="L56" i="5"/>
  <c r="M55" i="5"/>
  <c r="L55" i="5"/>
  <c r="L54" i="5"/>
  <c r="M53" i="5"/>
  <c r="L53" i="5"/>
  <c r="L52" i="5"/>
  <c r="M51" i="5"/>
  <c r="L51" i="5"/>
  <c r="L50" i="5"/>
  <c r="M49" i="5"/>
  <c r="L49" i="5"/>
  <c r="L48" i="5"/>
  <c r="M47" i="5"/>
  <c r="L47" i="5"/>
  <c r="L46" i="5"/>
  <c r="M45" i="5"/>
  <c r="L45" i="5"/>
  <c r="L44" i="5"/>
  <c r="M43" i="5"/>
  <c r="L43" i="5"/>
  <c r="L42" i="5"/>
  <c r="M41" i="5"/>
  <c r="L41" i="5"/>
  <c r="L40" i="5"/>
  <c r="M39" i="5"/>
  <c r="L39" i="5"/>
  <c r="L38" i="5"/>
  <c r="M37" i="5"/>
  <c r="L37" i="5"/>
  <c r="L36" i="5"/>
  <c r="M35" i="5"/>
  <c r="L35" i="5"/>
  <c r="L34" i="5"/>
  <c r="M33" i="5"/>
  <c r="L33" i="5"/>
  <c r="L32" i="5"/>
  <c r="M31" i="5"/>
  <c r="L31" i="5"/>
  <c r="M30" i="5"/>
  <c r="L30" i="5"/>
  <c r="M29" i="5"/>
  <c r="L29" i="5"/>
  <c r="M28" i="5"/>
  <c r="L28" i="5"/>
  <c r="M27" i="5"/>
  <c r="L27" i="5"/>
  <c r="M26" i="5"/>
  <c r="L26" i="5"/>
  <c r="M25" i="5"/>
  <c r="L25" i="5"/>
  <c r="M24" i="5"/>
  <c r="L24" i="5"/>
  <c r="M23" i="5"/>
  <c r="L23" i="5"/>
  <c r="M22" i="5"/>
  <c r="L22" i="5"/>
  <c r="M21" i="5"/>
  <c r="L21" i="5"/>
  <c r="L20" i="5"/>
  <c r="M19" i="5"/>
  <c r="L19" i="5"/>
  <c r="L18" i="5"/>
  <c r="M17" i="5"/>
  <c r="L17" i="5"/>
  <c r="L16" i="5"/>
  <c r="M15" i="5"/>
  <c r="L15" i="5"/>
  <c r="L13" i="5"/>
  <c r="L12" i="5"/>
  <c r="M11" i="5"/>
  <c r="L11" i="5"/>
  <c r="M9" i="5"/>
  <c r="L9" i="5"/>
  <c r="L8" i="5"/>
  <c r="M7" i="5"/>
  <c r="L7" i="5"/>
  <c r="M5" i="5"/>
  <c r="M3" i="5"/>
  <c r="L3" i="5"/>
  <c r="L53" i="4"/>
  <c r="K53" i="4"/>
  <c r="L52" i="4"/>
  <c r="K52" i="4"/>
  <c r="L51" i="4"/>
  <c r="K51" i="4"/>
  <c r="L50" i="4"/>
  <c r="K50" i="4"/>
  <c r="L48" i="4"/>
  <c r="K48" i="4"/>
  <c r="L47" i="4"/>
  <c r="K47" i="4"/>
  <c r="L46" i="4"/>
  <c r="K46" i="4"/>
  <c r="L44" i="4"/>
  <c r="K44" i="4"/>
  <c r="L42" i="4"/>
  <c r="K42" i="4"/>
  <c r="L41" i="4"/>
  <c r="K41" i="4"/>
  <c r="L40" i="4"/>
  <c r="K40" i="4"/>
  <c r="L39" i="4"/>
  <c r="K39" i="4"/>
  <c r="L37" i="4"/>
  <c r="K37" i="4"/>
  <c r="L35" i="4"/>
  <c r="K35" i="4"/>
  <c r="L33" i="4"/>
  <c r="K33" i="4"/>
  <c r="L32" i="4"/>
  <c r="K32" i="4"/>
  <c r="L30" i="4"/>
  <c r="K30" i="4"/>
  <c r="L28" i="4"/>
  <c r="K28" i="4"/>
  <c r="L26" i="4"/>
  <c r="K26" i="4"/>
  <c r="L24" i="4"/>
  <c r="K24" i="4"/>
  <c r="L23" i="4"/>
  <c r="K23" i="4"/>
  <c r="L22" i="4"/>
  <c r="L21" i="4"/>
  <c r="K21" i="4"/>
  <c r="L20" i="4"/>
  <c r="K20" i="4"/>
  <c r="L16" i="4"/>
  <c r="K16" i="4"/>
  <c r="K14" i="4"/>
  <c r="K12" i="4"/>
  <c r="L12" i="4" s="1"/>
  <c r="L10" i="4"/>
  <c r="K10" i="4"/>
  <c r="K9" i="4"/>
  <c r="L9" i="4" s="1"/>
  <c r="L7" i="4"/>
  <c r="K7" i="4"/>
  <c r="L6" i="4"/>
  <c r="K6" i="4"/>
  <c r="L5" i="4"/>
  <c r="K5" i="4"/>
  <c r="L4" i="4"/>
  <c r="K4" i="4"/>
  <c r="L3" i="4"/>
  <c r="K3" i="4"/>
  <c r="K12" i="3"/>
  <c r="L12" i="3" s="1"/>
  <c r="K9" i="3"/>
  <c r="L9" i="3" s="1"/>
  <c r="K6" i="3"/>
  <c r="L6" i="3" s="1"/>
  <c r="K3" i="3"/>
  <c r="L3" i="3" s="1"/>
  <c r="N13" i="2"/>
  <c r="I13" i="2"/>
  <c r="N12" i="2"/>
  <c r="I12" i="2"/>
  <c r="N11" i="2"/>
  <c r="I11" i="2"/>
  <c r="N10" i="2"/>
  <c r="I10" i="2"/>
  <c r="N9" i="2"/>
  <c r="I9" i="2"/>
  <c r="N8" i="2"/>
  <c r="L14" i="2" s="1"/>
  <c r="G14" i="2"/>
  <c r="F14" i="1" s="1"/>
  <c r="J22" i="12" l="1"/>
  <c r="F24" i="1" s="1"/>
  <c r="J16" i="11"/>
  <c r="F23" i="1" s="1"/>
  <c r="J19" i="10"/>
  <c r="F22" i="1" s="1"/>
  <c r="J32" i="9"/>
  <c r="F21" i="1" s="1"/>
  <c r="J48" i="8"/>
  <c r="F20" i="1" s="1"/>
  <c r="J136" i="5"/>
  <c r="F17" i="1" s="1"/>
  <c r="J16" i="3"/>
  <c r="F15" i="1" s="1"/>
  <c r="J77" i="7"/>
  <c r="F19" i="1" s="1"/>
  <c r="J55" i="4"/>
  <c r="F16" i="1" s="1"/>
  <c r="F25" i="1" l="1"/>
</calcChain>
</file>

<file path=xl/sharedStrings.xml><?xml version="1.0" encoding="utf-8"?>
<sst xmlns="http://schemas.openxmlformats.org/spreadsheetml/2006/main" count="1678" uniqueCount="1117">
  <si>
    <t>2023-2024</t>
  </si>
  <si>
    <t>Kingston K-14 and Richwoods R-7 School District, Food Service Departments are requesting pricing on the items listed below</t>
  </si>
  <si>
    <t>Pricing is to be locked in starting August 1, 2023 and ending July 31, 2024. Pricing may be extended.</t>
  </si>
  <si>
    <t>The estimated quantities on this list are for information purposes only and do not in any way obligate Kingston K-14 or Richwoods R-7 School District to purchase any definite quantity of any item.</t>
  </si>
  <si>
    <t>These estimates are based on our yearly usage.</t>
  </si>
  <si>
    <t>Account Numbers: Kingston MS/HS___________, Prim/Elem___________, Supper___________, FFVP___________, CUSTODIAL___________, Richwoods___________</t>
  </si>
  <si>
    <t>CONTACT: LETA A. LUTE, D.F.S. (573-438-4982 x892)</t>
  </si>
  <si>
    <t>This institution is an equal opportunity provider.</t>
  </si>
  <si>
    <t>NAME OF VENDOR:</t>
  </si>
  <si>
    <t>PHONE #:</t>
  </si>
  <si>
    <t>VENDOR QUESTIONNAIRE</t>
  </si>
  <si>
    <t xml:space="preserve">                Any items not on this bid which district wishes to purchase will be supplied at cost plus    </t>
  </si>
  <si>
    <t>%</t>
  </si>
  <si>
    <t>SUB-TOTALS</t>
  </si>
  <si>
    <t>DOLLAR AMOUNT</t>
  </si>
  <si>
    <t># OF ITEMS BID</t>
  </si>
  <si>
    <t xml:space="preserve"> TOTAL ITEMS</t>
  </si>
  <si>
    <t>*FRESH MILK</t>
  </si>
  <si>
    <t>*FRESH BREAD</t>
  </si>
  <si>
    <t>*FRESH PRODUCE</t>
  </si>
  <si>
    <t>*NOI</t>
  </si>
  <si>
    <t>+MEAT/MEAT ALT</t>
  </si>
  <si>
    <t>+GRAIN/BREAD</t>
  </si>
  <si>
    <t>+FRUIT DRY/FROZEN</t>
  </si>
  <si>
    <t>+VEG DRY/FROZEN</t>
  </si>
  <si>
    <t>+SUNDRY</t>
  </si>
  <si>
    <t>*DAIRY/DAIRY ALT</t>
  </si>
  <si>
    <t>GRAND TOTAL</t>
  </si>
  <si>
    <t>SIGNATURES</t>
  </si>
  <si>
    <t>This form must be signed by the owner or officer of the company submitting the bid.</t>
  </si>
  <si>
    <t xml:space="preserve">Authorized Signature:                                                                              </t>
  </si>
  <si>
    <t>Date:</t>
  </si>
  <si>
    <t xml:space="preserve">Printed Name and Title:     </t>
  </si>
  <si>
    <t xml:space="preserve">Firm or Corporation Name:    </t>
  </si>
  <si>
    <t xml:space="preserve">Address, City, State, and Zip Code:  </t>
  </si>
  <si>
    <t>Phone Number:</t>
  </si>
  <si>
    <t>Fax Number:</t>
  </si>
  <si>
    <t xml:space="preserve"> </t>
  </si>
  <si>
    <t>MILK BID SHEET FOR 2023-2024 SCHOOL YEAR</t>
  </si>
  <si>
    <t>Kingston K-14 and Richwoods R-7 School District, Food Service Departments are seeking bids to supply our school cafeteria's milk needs for the 2023-2024 school term.</t>
  </si>
  <si>
    <t>DUE BY: 8:00 am on Tuesday, May 16, 2023</t>
  </si>
  <si>
    <t>OPTION 1: Firm Pricing</t>
  </si>
  <si>
    <t>OPTION 2: Escalating Pricing</t>
  </si>
  <si>
    <t>IDENTIFICATION</t>
  </si>
  <si>
    <t>EST. YEARLY UNITS</t>
  </si>
  <si>
    <t>SIZE</t>
  </si>
  <si>
    <t>BRAND &amp; ITEM NUMBER</t>
  </si>
  <si>
    <t>COST PER UNIT</t>
  </si>
  <si>
    <t>TOTAL COST</t>
  </si>
  <si>
    <t>Milk, unflavored, 1% fat, ½ pint carton</t>
  </si>
  <si>
    <t>8 OZ</t>
  </si>
  <si>
    <t>Milk, unflavored, fat free, ½ pint carton</t>
  </si>
  <si>
    <t>Milk, chocolate, fat free, ½ pint carton</t>
  </si>
  <si>
    <t>Milk, strawberry, fat free, ½ pint carton</t>
  </si>
  <si>
    <t>Milk, 1% lowfat, lactose free, 1/2 pint aseptic</t>
  </si>
  <si>
    <t>Milk, Buttermilk 1%</t>
  </si>
  <si>
    <t>64 OZ</t>
  </si>
  <si>
    <t>** Total bid prices for estimated units. Return this page and nutritional statements/data for milk items with bid packet. **</t>
  </si>
  <si>
    <t>CONTRACT PERIOD</t>
  </si>
  <si>
    <t>Vendors are cautioned that the items furnished must be at the prices submitted. All bid prices shall be firm for the period of August 01, 2023 to July 31, 2024. This contract may be terminated at any time by the School District upon thirty (30) days written notice should the School District determine that it is not in its best interest to continue the contract and /or the Vendor is not performing within the provisions and intent of this contract.</t>
  </si>
  <si>
    <t>EXPLANATION</t>
  </si>
  <si>
    <t>Fixed Bid prices must stay firm for the period of August 01, 2023 to July 31, 2024.</t>
  </si>
  <si>
    <t>Escalator Bid allows for market fluctuations. A letter on vendor letterhead is required for any fluctuation in price after acceptance of the successful bid. This letter must state the item(s) affected by a price change, the correct price(s), the price the item(s) will be, and the effective date of the price change. The vendor must provide reason for price change and proof of reason, if requested. The District must be notified a minimum of two weeks prior to any changes in pricing.</t>
  </si>
  <si>
    <t>Buy American: As required by the USDA Buy American provision, the district will purchase, to the maximum extent practicable, domestic commodities or products for its nutrition program. "Domestic commodity" means an agricultural commodity that is produced in the United States of America, and "domestic product" means a food product that is processed in the United States of America substantially using agricultural commodities that are produced in the United States of America. See 7 C.F.R. §§ 210.21, 220.16.</t>
  </si>
  <si>
    <t>THREE DELIVERY SITES TO BE FURNISHED ARE:</t>
  </si>
  <si>
    <t>TWO  DELIVERY SITES ARE LOCATED AT 10047 DIAMOND RD. CADET, MO 63630</t>
  </si>
  <si>
    <t>Kingston Middle School Cafeteria and Kingston Primary Cafeteria</t>
  </si>
  <si>
    <t>BOTH BUILDINGS ARE LOCATED ON THE SAME CAMPUS.</t>
  </si>
  <si>
    <t>The Middle School Cafeteria is located at the back of the first building you come to.</t>
  </si>
  <si>
    <t>The Primary School Cafeteria is located in the back of the building that is located at the top of the hill.</t>
  </si>
  <si>
    <t>ONE DELIVERY SITE IS LOCATED AT 10788 STATE HWY A, RICHWOODS, MO 63071</t>
  </si>
  <si>
    <t>RICHWOODS R-7 SCHOOL DISTRICT</t>
  </si>
  <si>
    <t>The School Cafeteria is located on the side of the building by the Baptist church.</t>
  </si>
  <si>
    <t>All bids are to be sealed and marked "Milk Bid" and submitted to:</t>
  </si>
  <si>
    <t>Dr. Lee Ann Wallace, Superintendent of Schools</t>
  </si>
  <si>
    <t>Kingston K-14 School District</t>
  </si>
  <si>
    <t>10047 Diamond Rd., Cadet, MO 63630</t>
  </si>
  <si>
    <t>573-438-4982 x 892</t>
  </si>
  <si>
    <t>Company Name</t>
  </si>
  <si>
    <t>Address</t>
  </si>
  <si>
    <t>City</t>
  </si>
  <si>
    <t>State</t>
  </si>
  <si>
    <t>Zip</t>
  </si>
  <si>
    <t>Telephone number</t>
  </si>
  <si>
    <t>Fax Number</t>
  </si>
  <si>
    <t>Printed Name &amp; Title</t>
  </si>
  <si>
    <t>Email</t>
  </si>
  <si>
    <t>Signature</t>
  </si>
  <si>
    <t>Date</t>
  </si>
  <si>
    <t>NAME:</t>
  </si>
  <si>
    <t>ITEM DESCRIPTION</t>
  </si>
  <si>
    <t>SPEC SIZE</t>
  </si>
  <si>
    <t>PACK SIZE IF DIFFERENT THAN SPEC</t>
  </si>
  <si>
    <t>DIST ORDER #</t>
  </si>
  <si>
    <t>APPROVED BRANDS</t>
  </si>
  <si>
    <t>BID UNIT</t>
  </si>
  <si>
    <t>ESMTD QTY NEEDED</t>
  </si>
  <si>
    <t>2023 - 2024 Bid Price</t>
  </si>
  <si>
    <t>UNIT PRICE</t>
  </si>
  <si>
    <t>EXTENDED (EST QTY x UNIT PRICE)</t>
  </si>
  <si>
    <t>FRESH OR FROZEN FRESH BREADS</t>
  </si>
  <si>
    <t>BREAD- WHOLE GRAIN WHITE OR WHEAT</t>
  </si>
  <si>
    <t>Bread – Whole Grain White (NO Whole Wheat, NO Oat Topping)</t>
  </si>
  <si>
    <t>10/24oz or 240ct</t>
  </si>
  <si>
    <t>FLOWERS # 998835670 or equal to</t>
  </si>
  <si>
    <t>SLICES</t>
  </si>
  <si>
    <t>51% or higher whole grain , sliced, enriched, no more than 30 grams weight per slice (1oz. grain equivalent), 19-20 oz. loaf</t>
  </si>
  <si>
    <t>(need nutrient fact sheet and samples, along with CN label if available)</t>
  </si>
  <si>
    <t>BREAD - BUNS HAMBURGER</t>
  </si>
  <si>
    <t>Buns – Hamburger (NO Whole Wheat, NO Oat Topping)</t>
  </si>
  <si>
    <t>CS:120/2 oz -3.5"</t>
  </si>
  <si>
    <t>FLOWERS # 99832050 or equat to</t>
  </si>
  <si>
    <t>BUNS</t>
  </si>
  <si>
    <r>
      <rPr>
        <sz val="11"/>
        <color theme="1"/>
        <rFont val="&quot;Times New Roman&quot;, serif"/>
      </rPr>
      <t xml:space="preserve">51% or higher whole grain white , enriched </t>
    </r>
    <r>
      <rPr>
        <b/>
        <sz val="11"/>
        <color theme="1"/>
        <rFont val="&quot;Times New Roman&quot;, serif"/>
      </rPr>
      <t>(2 oz. grain equivalent)</t>
    </r>
  </si>
  <si>
    <t>BREAD- HOT DOG BUNS</t>
  </si>
  <si>
    <t>Buns – Hot Dog (NO Whole Wheat, NO Oat Topping)</t>
  </si>
  <si>
    <t>CS:144/2OZ</t>
  </si>
  <si>
    <t>FLOWERS #99828820 or equat to</t>
  </si>
  <si>
    <r>
      <rPr>
        <sz val="11"/>
        <color theme="1"/>
        <rFont val="&quot;Times New Roman&quot;, serif"/>
      </rPr>
      <t>51% or higher whole grain white or wheat, sliced</t>
    </r>
    <r>
      <rPr>
        <b/>
        <sz val="11"/>
        <color theme="1"/>
        <rFont val="&quot;Times New Roman&quot;, serif"/>
      </rPr>
      <t xml:space="preserve"> (2 oz. grain equivalent)</t>
    </r>
  </si>
  <si>
    <t>BREAD- DELI BUN</t>
  </si>
  <si>
    <t>Buns –Deli Bun (NO Whole Wheat, NO Oat Topping)</t>
  </si>
  <si>
    <t>CS: 120/2OZ</t>
  </si>
  <si>
    <t>FLOWERS # 99809400 or equat to</t>
  </si>
  <si>
    <t>51% or higher whole grain white, enriched, no more than 85 grams weight per bun (2-3.25 oz. grain equivalent), ____count package</t>
  </si>
  <si>
    <t xml:space="preserve">Students do not like the taste or texture of Bake Crafters bread it comes in dried out and freezer burnt looking. </t>
  </si>
  <si>
    <t xml:space="preserve">                                                                                 FRESH OR FROZEN FRESH BREADS</t>
  </si>
  <si>
    <t>All bids are to be sealed and marked "Bread Bid" and submitted to:</t>
  </si>
  <si>
    <t>Dr. Lee Ann Wallace, Superintendent of School</t>
  </si>
  <si>
    <t>Vendors are cautioned that the items furnished must be at the prices submitted. All bid prices shall be firm for the period of August 1, 2023 to July 31, 2024.  Pricing may be extended. This contract may be terminated at any time by the School District upon thirty (30) days written notice should the School District determine that it is not in its best interest to continue the contract and /or the Vendor is not performing within the provisions and intent of this contract.</t>
  </si>
  <si>
    <t>As required by the USDA Buy American provision, the district will purchase, to the maximum extent practicable, domestic commodities or products for its nutrition program. "Domestic commodity" means an agricultural commodity that is produced in the United States of America, and "domestic product" means a food product that is processed in the United States of America substantially using agricultural commodities that are produced in the United States of America. See 7 C.F.R. §§ 210.21, 220.16.</t>
  </si>
  <si>
    <t>Bids must be received by 8:00 am on Tuesday, May 16, 2023. The Board of Education reserves the right to accept or reject any and all bids. Contracts become null and void if sold, transferred, conveyed to another party, otherwise altered in any way.</t>
  </si>
  <si>
    <t>Submitted by :</t>
  </si>
  <si>
    <t>FRESH PRODUCE  *USA on everything possible* Locally Grown</t>
  </si>
  <si>
    <t>FRUIT, FRESH, BULK YELLOW</t>
  </si>
  <si>
    <t>Fresh Goldend Gelicious Apples</t>
  </si>
  <si>
    <t>45#</t>
  </si>
  <si>
    <t>APPLE GOLD DEL XFCY 125CT-WA</t>
  </si>
  <si>
    <t>CASE</t>
  </si>
  <si>
    <t>FRUIT, FRESH, BULK RED</t>
  </si>
  <si>
    <t>Fresh Red Delicious Apples</t>
  </si>
  <si>
    <t>APPLE RED DEL XFCY 125 CT- WA</t>
  </si>
  <si>
    <t>FRUIT, FRESH, BANANAS</t>
  </si>
  <si>
    <t xml:space="preserve">Dole, Banana's turning     </t>
  </si>
  <si>
    <t xml:space="preserve">40# </t>
  </si>
  <si>
    <t>Dole Turn 95/AVE or Equal To</t>
  </si>
  <si>
    <t>FRUIT, FRESH, BELL PEPPER</t>
  </si>
  <si>
    <r>
      <rPr>
        <sz val="9"/>
        <color theme="1"/>
        <rFont val="Arial"/>
      </rPr>
      <t xml:space="preserve">Bell peppers fresh-3-1/4"THICK SLICES=293-1/4 CUP SERVINGS    </t>
    </r>
    <r>
      <rPr>
        <b/>
        <sz val="9"/>
        <color theme="1"/>
        <rFont val="Arial"/>
      </rPr>
      <t>APRX</t>
    </r>
    <r>
      <rPr>
        <sz val="9"/>
        <color theme="1"/>
        <rFont val="Arial"/>
      </rPr>
      <t>-</t>
    </r>
    <r>
      <rPr>
        <b/>
        <sz val="9"/>
        <color theme="1"/>
        <rFont val="Arial"/>
      </rPr>
      <t>65CT</t>
    </r>
    <r>
      <rPr>
        <sz val="9"/>
        <color theme="1"/>
        <rFont val="Arial"/>
      </rPr>
      <t xml:space="preserve">                                 </t>
    </r>
  </si>
  <si>
    <t>25#</t>
  </si>
  <si>
    <t>VEG. FRESH, BROCCOLI</t>
  </si>
  <si>
    <r>
      <rPr>
        <sz val="9"/>
        <color theme="1"/>
        <rFont val="Arial"/>
      </rPr>
      <t>Broccoli Florets Fresh, iceless * USA</t>
    </r>
    <r>
      <rPr>
        <b/>
        <sz val="9"/>
        <color theme="1"/>
        <rFont val="Arial"/>
      </rPr>
      <t xml:space="preserve">                               </t>
    </r>
  </si>
  <si>
    <t>4/3#</t>
  </si>
  <si>
    <t>DISTRIBUTOR'S  CHOICE</t>
  </si>
  <si>
    <t xml:space="preserve">152 - 1/4c. srv of dark green veg per cs.      </t>
  </si>
  <si>
    <t>VEG. FRESH, CARROTS</t>
  </si>
  <si>
    <t xml:space="preserve">Whole peeled baby carrots-   Carrots individual pack *USA </t>
  </si>
  <si>
    <t>200/1.6Z</t>
  </si>
  <si>
    <t>GRIMWAY - 200/1.6oz</t>
  </si>
  <si>
    <r>
      <rPr>
        <sz val="9"/>
        <color theme="1"/>
        <rFont val="Arial"/>
      </rPr>
      <t xml:space="preserve">Carrots whole baby  peeled - USA   </t>
    </r>
    <r>
      <rPr>
        <b/>
        <sz val="9"/>
        <color theme="1"/>
        <rFont val="Arial"/>
      </rPr>
      <t xml:space="preserve">  (36-1/2cup)   </t>
    </r>
  </si>
  <si>
    <t>6/1#</t>
  </si>
  <si>
    <t>GRIMWAY - WHL BABY PLD 6/1#</t>
  </si>
  <si>
    <t>or Equal To</t>
  </si>
  <si>
    <t>FRUIT, FRESH, CANTALOUPES</t>
  </si>
  <si>
    <r>
      <rPr>
        <sz val="9"/>
        <color theme="1"/>
        <rFont val="Arial"/>
      </rPr>
      <t>Cantaloupe fresh- JUMBO-</t>
    </r>
    <r>
      <rPr>
        <b/>
        <sz val="9"/>
        <color theme="1"/>
        <rFont val="Arial"/>
      </rPr>
      <t>12 CT=96-1/2c srv</t>
    </r>
  </si>
  <si>
    <t>9-12CT</t>
  </si>
  <si>
    <t xml:space="preserve">PACKER or Equal To </t>
  </si>
  <si>
    <t xml:space="preserve">1/8 OF A JUMBO MELON = 1/2 FRUIT                                          </t>
  </si>
  <si>
    <t>VEG. FRESH, CAULIFLOWER</t>
  </si>
  <si>
    <t xml:space="preserve">Cauliflower Florets Fresh, iceless * USA                                                   </t>
  </si>
  <si>
    <t xml:space="preserve">2/3# </t>
  </si>
  <si>
    <t>Taylor</t>
  </si>
  <si>
    <t xml:space="preserve">152 - 1/4 c. srv of other veg per cs  </t>
  </si>
  <si>
    <t>VEG. FRESH, CELERY STICKS</t>
  </si>
  <si>
    <t>Celery Stix Fresh, iceless</t>
  </si>
  <si>
    <t>5#</t>
  </si>
  <si>
    <t xml:space="preserve">approx. 60-1/4c. Srv per 5# bag  </t>
  </si>
  <si>
    <t>FRUIT, FRESH, CLEMENTINES</t>
  </si>
  <si>
    <t>CLEMENTINES</t>
  </si>
  <si>
    <t>10/3#</t>
  </si>
  <si>
    <t>PACKER CLEMENTINES CHILE</t>
  </si>
  <si>
    <t>VEG. FRESH, CUCUMBERS</t>
  </si>
  <si>
    <r>
      <rPr>
        <sz val="9"/>
        <color theme="1"/>
        <rFont val="Arial"/>
      </rPr>
      <t xml:space="preserve">Cucumbers Fresh - </t>
    </r>
    <r>
      <rPr>
        <b/>
        <sz val="9"/>
        <color theme="1"/>
        <rFont val="Arial"/>
      </rPr>
      <t>approx. 120-1/4c srv of slices per 24ct cs</t>
    </r>
  </si>
  <si>
    <t>24CT</t>
  </si>
  <si>
    <t>DISTRIBUTORS CHOICE Packer</t>
  </si>
  <si>
    <t>FRUIT, FRESH, GRAPES</t>
  </si>
  <si>
    <t>Grapes seedless fresh-RED</t>
  </si>
  <si>
    <t>18#</t>
  </si>
  <si>
    <t xml:space="preserve">Packer- GREEN </t>
  </si>
  <si>
    <t>Grapes seedless fresh-GREEN</t>
  </si>
  <si>
    <t>Packer- RED</t>
  </si>
  <si>
    <t>PER LB</t>
  </si>
  <si>
    <t>FRUIT, FRESH, GRAPEFRUIT</t>
  </si>
  <si>
    <r>
      <rPr>
        <sz val="9"/>
        <color theme="1"/>
        <rFont val="Arial"/>
      </rPr>
      <t xml:space="preserve">Grapefruit USA   </t>
    </r>
    <r>
      <rPr>
        <b/>
        <sz val="9"/>
        <color theme="1"/>
        <rFont val="Arial"/>
      </rPr>
      <t xml:space="preserve">   </t>
    </r>
  </si>
  <si>
    <t>48CT</t>
  </si>
  <si>
    <t xml:space="preserve">DISTRIBUTORS CHOICE - </t>
  </si>
  <si>
    <t>FRUIT, FRESH, HONEYDEW</t>
  </si>
  <si>
    <r>
      <rPr>
        <sz val="9"/>
        <color theme="1"/>
        <rFont val="Arial"/>
      </rPr>
      <t>Honeydew Melon fresh- JUMBO-</t>
    </r>
    <r>
      <rPr>
        <b/>
        <sz val="9"/>
        <color theme="1"/>
        <rFont val="Arial"/>
      </rPr>
      <t>6 CT=48-1/2c</t>
    </r>
  </si>
  <si>
    <t>6CT</t>
  </si>
  <si>
    <t xml:space="preserve">1/8 OF A JUMBO MELON = 1/2 FRUIT                                        </t>
  </si>
  <si>
    <t>FRUIT, FRESH, KIWI</t>
  </si>
  <si>
    <t xml:space="preserve">Kiwi fruit fresh                        </t>
  </si>
  <si>
    <t>36CT</t>
  </si>
  <si>
    <t xml:space="preserve">6-1/4"SLICES = 1/4 CUP FRUIT                    </t>
  </si>
  <si>
    <t>FRUIT, FRESH, NECTARINES</t>
  </si>
  <si>
    <r>
      <rPr>
        <sz val="9"/>
        <color theme="1"/>
        <rFont val="Arial"/>
      </rPr>
      <t xml:space="preserve">Nectarines fresh *USA </t>
    </r>
    <r>
      <rPr>
        <b/>
        <sz val="9"/>
        <color theme="1"/>
        <rFont val="Arial"/>
      </rPr>
      <t>25#=54-56CT</t>
    </r>
  </si>
  <si>
    <t>54/56CT</t>
  </si>
  <si>
    <t xml:space="preserve">1 NECTARINE = 3/4 CUP FRUIT                    </t>
  </si>
  <si>
    <t>VEG. FRESH, ONIONS</t>
  </si>
  <si>
    <t xml:space="preserve">Onion red sweet jumbo *USA                                                </t>
  </si>
  <si>
    <t>10#</t>
  </si>
  <si>
    <t>PACKER - Red JMB SPL</t>
  </si>
  <si>
    <t>BAG</t>
  </si>
  <si>
    <t>Onion yellow jumbo *USA</t>
  </si>
  <si>
    <t>5-10#</t>
  </si>
  <si>
    <t>FRUIT, FRESH, ORANGES</t>
  </si>
  <si>
    <r>
      <rPr>
        <sz val="9"/>
        <color theme="1"/>
        <rFont val="Arial"/>
      </rPr>
      <t xml:space="preserve">Choice, navel oranges *USA </t>
    </r>
    <r>
      <rPr>
        <b/>
        <sz val="9"/>
        <color theme="1"/>
        <rFont val="Arial"/>
      </rPr>
      <t xml:space="preserve"> 1 whole - 138ct orange = 1/2c. Fruit srv.  PACK:138ct/40#cs</t>
    </r>
  </si>
  <si>
    <t>40#</t>
  </si>
  <si>
    <t>DISTRIBUTOR'S CHOICE 
SUNKIST</t>
  </si>
  <si>
    <t>FRUIT, FRESH, PEACHES</t>
  </si>
  <si>
    <t xml:space="preserve">Peaches Yellow 56C *USA                             </t>
  </si>
  <si>
    <t>54/56 CT</t>
  </si>
  <si>
    <t>PACKER</t>
  </si>
  <si>
    <t>1 PEACH = 3/8 CUP OF FRUIT</t>
  </si>
  <si>
    <t>FRUIT, FRESH, PEARS</t>
  </si>
  <si>
    <r>
      <rPr>
        <sz val="9"/>
        <color theme="1"/>
        <rFont val="Arial"/>
      </rPr>
      <t xml:space="preserve">Pears fresh *USA </t>
    </r>
    <r>
      <rPr>
        <b/>
        <sz val="9"/>
        <color theme="1"/>
        <rFont val="Arial"/>
      </rPr>
      <t>90-100 CT</t>
    </r>
  </si>
  <si>
    <t>DISTRIBUTOR'S CHOICE</t>
  </si>
  <si>
    <t>Blue Star</t>
  </si>
  <si>
    <t>100 CT</t>
  </si>
  <si>
    <t>FRUIT, FRESH, PLUMS</t>
  </si>
  <si>
    <r>
      <rPr>
        <sz val="9"/>
        <color theme="1"/>
        <rFont val="Arial"/>
      </rPr>
      <t xml:space="preserve">Plums fresh *USA </t>
    </r>
    <r>
      <rPr>
        <b/>
        <sz val="9"/>
        <color theme="1"/>
        <rFont val="Arial"/>
      </rPr>
      <t>18#/60-65CT</t>
    </r>
  </si>
  <si>
    <t>60/65 VF</t>
  </si>
  <si>
    <t xml:space="preserve">1 PLUM = 1/2 CUP FRUIT                    </t>
  </si>
  <si>
    <t>VEG. FRESH, COLE SLAW</t>
  </si>
  <si>
    <t xml:space="preserve">SLAW MIX DICED/ CHOPPED </t>
  </si>
  <si>
    <t>DISTRIBUTORS CHOICE       5# bag</t>
  </si>
  <si>
    <t>BAGS</t>
  </si>
  <si>
    <t>VEG. FRESH, ROMAINE LETTUCE</t>
  </si>
  <si>
    <t xml:space="preserve">ROMAINE CHOPPED * USA*        </t>
  </si>
  <si>
    <t>6/2#</t>
  </si>
  <si>
    <t>DISTRIBUTORS CHOICE
GREENGATE</t>
  </si>
  <si>
    <t xml:space="preserve">CASE </t>
  </si>
  <si>
    <t xml:space="preserve">VEG. FRESH, RADISH </t>
  </si>
  <si>
    <t xml:space="preserve">RADISH CELLO *USA    </t>
  </si>
  <si>
    <t>3/1#</t>
  </si>
  <si>
    <t>DISTRIBUTORS CHOICE- PACKER</t>
  </si>
  <si>
    <t>VEG. FRESH, SPINACH BABY</t>
  </si>
  <si>
    <t xml:space="preserve">Baby Spinach *USA*           </t>
  </si>
  <si>
    <t>4#</t>
  </si>
  <si>
    <t>DISTRIBUTORS CHOICE- GREENGATE</t>
  </si>
  <si>
    <t>PER OZ</t>
  </si>
  <si>
    <t>FRUIT, FRESH, STRAWBERRIES</t>
  </si>
  <si>
    <t>STRAWBERRIES, FRESH</t>
  </si>
  <si>
    <t>8/1#</t>
  </si>
  <si>
    <t>DISTRIBUTORS CHOICE</t>
  </si>
  <si>
    <t xml:space="preserve">APPROX. 31.6 -1/2 CUP SERVINGS PER CASE     </t>
  </si>
  <si>
    <t>Nature Ripe</t>
  </si>
  <si>
    <t>PER PINT</t>
  </si>
  <si>
    <t>VEG. FRESH, TOMATOES</t>
  </si>
  <si>
    <t xml:space="preserve">TOMATOES,BULK         5X6 #1 *USA        </t>
  </si>
  <si>
    <t xml:space="preserve">TOMATOES, GRAPE, *USA    5#=72-1/4c srv/3@      </t>
  </si>
  <si>
    <t>FRUIT, FRESH, WATERMELON</t>
  </si>
  <si>
    <t xml:space="preserve">WATERMELON FRESH *USA  (approx. 40-1/2c srv per 15# melon)   </t>
  </si>
  <si>
    <t>15#</t>
  </si>
  <si>
    <t>DISTRIBUTOR CHOICE- SEEDLESS</t>
  </si>
  <si>
    <t>EACH</t>
  </si>
  <si>
    <r>
      <rPr>
        <b/>
        <sz val="12"/>
        <color rgb="FF000000"/>
        <rFont val="Arial"/>
      </rPr>
      <t>FRESH CUT FRUITS AND VEGETABLES TO BE USED FOR FFVP  ** 2 DAY LEAD TIME  **</t>
    </r>
    <r>
      <rPr>
        <b/>
        <sz val="12"/>
        <color rgb="FF000000"/>
        <rFont val="Arial"/>
      </rPr>
      <t xml:space="preserve"> </t>
    </r>
  </si>
  <si>
    <t>Usage is based on Fresh Fruit and Vegetable Grant Funding</t>
  </si>
  <si>
    <t>HONEYDEW CUP  (2DAY)</t>
  </si>
  <si>
    <t>48/2Z</t>
  </si>
  <si>
    <r>
      <rPr>
        <sz val="9"/>
        <color theme="1"/>
        <rFont val="Arial"/>
      </rPr>
      <t xml:space="preserve">UNITED FRUIT </t>
    </r>
    <r>
      <rPr>
        <sz val="9"/>
        <color theme="1"/>
        <rFont val="Arial"/>
      </rPr>
      <t xml:space="preserve">or Equal To
</t>
    </r>
  </si>
  <si>
    <t xml:space="preserve">KIWI CUP  (2DAY)             </t>
  </si>
  <si>
    <r>
      <rPr>
        <sz val="9"/>
        <color theme="1"/>
        <rFont val="Arial"/>
      </rPr>
      <t xml:space="preserve">UNITED FRUIT </t>
    </r>
    <r>
      <rPr>
        <sz val="9"/>
        <color theme="1"/>
        <rFont val="Arial"/>
      </rPr>
      <t xml:space="preserve">or Equal To
</t>
    </r>
  </si>
  <si>
    <t xml:space="preserve">MANGO CUP  (2DAY)         </t>
  </si>
  <si>
    <r>
      <rPr>
        <sz val="9"/>
        <color theme="1"/>
        <rFont val="Arial"/>
      </rPr>
      <t xml:space="preserve">UNITED FRUIT </t>
    </r>
    <r>
      <rPr>
        <sz val="9"/>
        <color theme="1"/>
        <rFont val="Arial"/>
      </rPr>
      <t xml:space="preserve">or Equal To
</t>
    </r>
  </si>
  <si>
    <t xml:space="preserve">PINEAPPLE CUP  (2DAY)     </t>
  </si>
  <si>
    <r>
      <rPr>
        <sz val="9"/>
        <color theme="1"/>
        <rFont val="Arial"/>
      </rPr>
      <t xml:space="preserve">UNITED FRUIT </t>
    </r>
    <r>
      <rPr>
        <sz val="9"/>
        <color theme="1"/>
        <rFont val="Arial"/>
      </rPr>
      <t xml:space="preserve">or Equal To
</t>
    </r>
  </si>
  <si>
    <t>PLEASE INDICATE BY ASTERISK(*) WHICH PRODUCE PRICES ARE GUARANTEED FOR THE YEAR.</t>
  </si>
  <si>
    <t>FRESH PRODUCE SUB-TOTAL:</t>
  </si>
  <si>
    <t xml:space="preserve">The school district retains the right to purchase product from local farmers when the product is in peak season.  The school district also reserves the right to purchase products from local produce stands to give our students an opportunity to try new or different items. </t>
  </si>
  <si>
    <t>NOI</t>
  </si>
  <si>
    <t xml:space="preserve">MEAT, BEEF PATTIES                                                    </t>
  </si>
  <si>
    <t xml:space="preserve">Fully cooked beef steak burger 80/20 round shape with scalloped edge.  </t>
  </si>
  <si>
    <t xml:space="preserve">170/2OZ  </t>
  </si>
  <si>
    <t>PIERRE # 69050</t>
  </si>
  <si>
    <t xml:space="preserve">Clean Label CN label 1 -2 oz patty = 2 M/MA                                                     </t>
  </si>
  <si>
    <t xml:space="preserve">Commodity </t>
  </si>
  <si>
    <t>MEAT, CHEESE LASAGNA</t>
  </si>
  <si>
    <t xml:space="preserve">5 Cheese lasagna Rollup                                                                                                            </t>
  </si>
  <si>
    <t>110/4.30 oz</t>
  </si>
  <si>
    <t xml:space="preserve">Tasty Brands - # 00801WG or equal to </t>
  </si>
  <si>
    <t>CN: 1-4.30 ROLLUP = 2 M/MA, 1 GRAIN</t>
  </si>
  <si>
    <t>MEAT, CHEESE RAVIOLI</t>
  </si>
  <si>
    <t>Whole Grain Mini Cheese Ravioli - 221-2.17z srv-5each</t>
  </si>
  <si>
    <t>30#</t>
  </si>
  <si>
    <t xml:space="preserve">TASTY 00837WG </t>
  </si>
  <si>
    <t xml:space="preserve">CN Label 1oz M/MA  1/2oz Grain                          </t>
  </si>
  <si>
    <t>MEAT, CHEESE TORTELLINI</t>
  </si>
  <si>
    <r>
      <rPr>
        <sz val="9"/>
        <color theme="1"/>
        <rFont val="Arial"/>
      </rPr>
      <t>Whole grain ready to eat four cheese tortellini =211-2.27z srv cs(13 persrv)</t>
    </r>
    <r>
      <rPr>
        <b/>
        <sz val="9"/>
        <color theme="1"/>
        <rFont val="Arial"/>
      </rPr>
      <t xml:space="preserve">
</t>
    </r>
  </si>
  <si>
    <t xml:space="preserve">Tasty Brands - # 00830WG </t>
  </si>
  <si>
    <t xml:space="preserve">CN: 1-2.27 oz srv= 1 M/MA, 1 GRAIN         </t>
  </si>
  <si>
    <t>MEAT,  CHEESE SAUCE CHEDDAR</t>
  </si>
  <si>
    <r>
      <rPr>
        <sz val="9"/>
        <color theme="1"/>
        <rFont val="Arial"/>
      </rPr>
      <t xml:space="preserve">JTM Premium Cheddar Cheese Sauce   </t>
    </r>
    <r>
      <rPr>
        <b/>
        <sz val="9"/>
        <color theme="1"/>
        <rFont val="Arial"/>
      </rPr>
      <t xml:space="preserve">                                                   </t>
    </r>
  </si>
  <si>
    <t>6/5# bags</t>
  </si>
  <si>
    <t>JTM # 5705</t>
  </si>
  <si>
    <t xml:space="preserve">30lbs = 263-1.82oz = 1oz M/MA       </t>
  </si>
  <si>
    <t>MEAT, CHS SAUCE, GOLDEN QUESO</t>
  </si>
  <si>
    <t xml:space="preserve">JTM Premium Golden Hatch Chili Queso                                                                                 </t>
  </si>
  <si>
    <t>6/5# BAGS</t>
  </si>
  <si>
    <t xml:space="preserve">JTM # 5731 </t>
  </si>
  <si>
    <t xml:space="preserve">30lbs = 240-2oz srv /2oz = 1M/MA                                         </t>
  </si>
  <si>
    <t>MEAT, CHEESE SAUCE, ULTIMATE</t>
  </si>
  <si>
    <t>Land O lakes Ultimate Creamy White Cheese Sauce</t>
  </si>
  <si>
    <t>6/106oz</t>
  </si>
  <si>
    <t>Land o Lake  - 39947</t>
  </si>
  <si>
    <t>CREAMY WHITE</t>
  </si>
  <si>
    <t>39.75lbs=212-3oz srv/1M/MA</t>
  </si>
  <si>
    <t>MEAT, CHEESE SAUCE, JALAPENO</t>
  </si>
  <si>
    <r>
      <rPr>
        <sz val="9"/>
        <color theme="1"/>
        <rFont val="Arial"/>
      </rPr>
      <t>JTM Premium Jalapeno Flavored Cheese Sauce</t>
    </r>
    <r>
      <rPr>
        <b/>
        <sz val="9"/>
        <color theme="1"/>
        <rFont val="Arial"/>
      </rPr>
      <t xml:space="preserve">                                                             </t>
    </r>
  </si>
  <si>
    <t xml:space="preserve">JTM # 5708  </t>
  </si>
  <si>
    <t>MEAT, CHEESE SAUCE, QUESO BLANCO</t>
  </si>
  <si>
    <r>
      <rPr>
        <sz val="9"/>
        <color theme="1"/>
        <rFont val="Arial"/>
      </rPr>
      <t xml:space="preserve">JTM Queso Blanco cheese sauce       </t>
    </r>
    <r>
      <rPr>
        <b/>
        <sz val="9"/>
        <color theme="1"/>
        <rFont val="Arial"/>
      </rPr>
      <t xml:space="preserve">                                                       </t>
    </r>
  </si>
  <si>
    <t xml:space="preserve">JTM #5718 </t>
  </si>
  <si>
    <t>MEAT, CHEESE SLICES AMERICAN</t>
  </si>
  <si>
    <r>
      <rPr>
        <sz val="9"/>
        <color theme="1"/>
        <rFont val="Arial"/>
      </rPr>
      <t xml:space="preserve">Yellow Reduced Fat &amp; Sodium processed americance slice 960- </t>
    </r>
    <r>
      <rPr>
        <b/>
        <sz val="9"/>
        <color theme="1"/>
        <rFont val="Arial"/>
      </rPr>
      <t>1 slice =.5 M/MA</t>
    </r>
  </si>
  <si>
    <t>6/5# LVS</t>
  </si>
  <si>
    <t xml:space="preserve">BONGARDS - 111351 </t>
  </si>
  <si>
    <t>MEAT, CHEESE SLICES CHEDDAR</t>
  </si>
  <si>
    <r>
      <rPr>
        <sz val="9"/>
        <color theme="1"/>
        <rFont val="Arial"/>
      </rPr>
      <t xml:space="preserve">Pasteurized blended Yellow Cheddar slices  640- </t>
    </r>
    <r>
      <rPr>
        <b/>
        <sz val="9"/>
        <color theme="1"/>
        <rFont val="Arial"/>
      </rPr>
      <t xml:space="preserve">1 slice = .5 M/MA   </t>
    </r>
    <r>
      <rPr>
        <sz val="9"/>
        <color theme="1"/>
        <rFont val="Arial"/>
      </rPr>
      <t xml:space="preserve">                                                          </t>
    </r>
  </si>
  <si>
    <t>4/5# LVS</t>
  </si>
  <si>
    <t xml:space="preserve">BONGARDS - 114411 </t>
  </si>
  <si>
    <t>MEAT, CHEESE SLICES PEP. JACK</t>
  </si>
  <si>
    <r>
      <rPr>
        <sz val="9"/>
        <color theme="1"/>
        <rFont val="Arial"/>
      </rPr>
      <t xml:space="preserve">Pasteurized blended Pepper Jack process American  640slices  </t>
    </r>
    <r>
      <rPr>
        <b/>
        <sz val="9"/>
        <color theme="1"/>
        <rFont val="Arial"/>
      </rPr>
      <t xml:space="preserve">1 slice = .5 M/MA   </t>
    </r>
  </si>
  <si>
    <t xml:space="preserve">BONGARDS - 114441 </t>
  </si>
  <si>
    <t>MEAT, CHEESE SLICES PROVALONE</t>
  </si>
  <si>
    <r>
      <rPr>
        <sz val="9"/>
        <color theme="1"/>
        <rFont val="Arial"/>
      </rPr>
      <t>Pasteurized blended Provolone Slice 640-</t>
    </r>
    <r>
      <rPr>
        <b/>
        <sz val="9"/>
        <color theme="1"/>
        <rFont val="Arial"/>
      </rPr>
      <t xml:space="preserve">1 slice - .5 M/MA                            </t>
    </r>
  </si>
  <si>
    <t xml:space="preserve">BONGARDS - 114461 </t>
  </si>
  <si>
    <t>MEAT, CHEESE SLICES SWISS</t>
  </si>
  <si>
    <r>
      <rPr>
        <sz val="9"/>
        <color theme="1"/>
        <rFont val="Arial"/>
      </rPr>
      <t>Pasteurized blended Swiss slices 640</t>
    </r>
    <r>
      <rPr>
        <b/>
        <sz val="9"/>
        <color theme="1"/>
        <rFont val="Arial"/>
      </rPr>
      <t xml:space="preserve">slice = .5 M/MA                                                                </t>
    </r>
  </si>
  <si>
    <t xml:space="preserve">BONGARDS -114431 </t>
  </si>
  <si>
    <t xml:space="preserve">MEAT, CHEESE SHRED MONTEREY </t>
  </si>
  <si>
    <t xml:space="preserve">Monterey Jack and Cheddar Fancy Shred  1/2 OZ= 1/2OZ                                                   </t>
  </si>
  <si>
    <t xml:space="preserve"> 4/5# BAGS</t>
  </si>
  <si>
    <t xml:space="preserve">BONGARDS - 771021 </t>
  </si>
  <si>
    <t>MEAT, CHEESE SHRED MOZZARELLA</t>
  </si>
  <si>
    <t xml:space="preserve">LMPS Mozzarella Feather Shred 1/2 OZ= 1/2OZ                                                            </t>
  </si>
  <si>
    <t xml:space="preserve">BONGARDS - 755071 </t>
  </si>
  <si>
    <t xml:space="preserve">MEAT, CHEESE STICK CHEDDAR </t>
  </si>
  <si>
    <r>
      <rPr>
        <sz val="9"/>
        <color theme="1"/>
        <rFont val="Arial"/>
      </rPr>
      <t xml:space="preserve">Cheddar Cheese Stick Natural 1stick = 1oz                                                                             </t>
    </r>
    <r>
      <rPr>
        <b/>
        <sz val="9"/>
        <color theme="1"/>
        <rFont val="Arial"/>
      </rPr>
      <t>PACK: 168/1OZ</t>
    </r>
  </si>
  <si>
    <t xml:space="preserve"> 168/1OZ</t>
  </si>
  <si>
    <t>BONGARDS -402911</t>
  </si>
  <si>
    <t>MEAT, CHEESE STICK MARBLE</t>
  </si>
  <si>
    <r>
      <rPr>
        <sz val="9"/>
        <color theme="1"/>
        <rFont val="Arial"/>
      </rPr>
      <t xml:space="preserve">Marbled Cheese Stick Natural 1stick = 1oz                                                                             </t>
    </r>
    <r>
      <rPr>
        <b/>
        <sz val="9"/>
        <color theme="1"/>
        <rFont val="Arial"/>
      </rPr>
      <t>PACK: 168/1OZ</t>
    </r>
  </si>
  <si>
    <t xml:space="preserve">BONGARDS - 402931 </t>
  </si>
  <si>
    <t>MEAT, CHEESE STICK STRING</t>
  </si>
  <si>
    <r>
      <rPr>
        <sz val="9"/>
        <color theme="1"/>
        <rFont val="Arial"/>
      </rPr>
      <t xml:space="preserve">Low Moisture Part Skim Mozzarella String Cheese  1stick = 1oz                                                                            </t>
    </r>
    <r>
      <rPr>
        <b/>
        <sz val="9"/>
        <color theme="1"/>
        <rFont val="Arial"/>
      </rPr>
      <t>PACK: 168/1OZ</t>
    </r>
  </si>
  <si>
    <t>168/1OZ</t>
  </si>
  <si>
    <t>BONGARDS - 402951</t>
  </si>
  <si>
    <t>MEAT, CHICKEN, BREAST FILLET</t>
  </si>
  <si>
    <r>
      <rPr>
        <sz val="9"/>
        <color theme="1"/>
        <rFont val="Arial"/>
      </rPr>
      <t xml:space="preserve">FC, Grilled Chicken Breast Fillet w/grill Marks </t>
    </r>
    <r>
      <rPr>
        <b/>
        <sz val="9"/>
        <color theme="1"/>
        <rFont val="Arial"/>
      </rPr>
      <t xml:space="preserve"> 54/3oz PC 1 SRV=2z M/MA</t>
    </r>
  </si>
  <si>
    <t>Tyson 10383500928</t>
  </si>
  <si>
    <t xml:space="preserve">100% Domestically grown and processed                          </t>
  </si>
  <si>
    <t>MEAT, CHICKEN, DICED</t>
  </si>
  <si>
    <t xml:space="preserve">Oven roasted fully cooked 1/2"diced, marinated, whole muscle chicken. Natural </t>
  </si>
  <si>
    <t>Pilgrims Pride 1230</t>
  </si>
  <si>
    <r>
      <rPr>
        <sz val="9"/>
        <color theme="1"/>
        <rFont val="Arial"/>
      </rPr>
      <t xml:space="preserve">portions white and dark meat.  IQF 100% Domestically grown and processed                                                 </t>
    </r>
    <r>
      <rPr>
        <b/>
        <sz val="9"/>
        <color theme="1"/>
        <rFont val="Arial"/>
      </rPr>
      <t xml:space="preserve">   </t>
    </r>
  </si>
  <si>
    <t>Goldkist/Pilgrims Pride</t>
  </si>
  <si>
    <t xml:space="preserve">MEAT, CHICKEN, FAJITA </t>
  </si>
  <si>
    <t>FC, Seasoned Grilled, boneless, skinless dark meat chicken strips.      2 M/MA</t>
  </si>
  <si>
    <t>6-5# BAGS</t>
  </si>
  <si>
    <t>Tyson 10046210928</t>
  </si>
  <si>
    <r>
      <rPr>
        <sz val="9"/>
        <color theme="1"/>
        <rFont val="Arial"/>
      </rPr>
      <t xml:space="preserve">100% Domestically grown and processed  </t>
    </r>
    <r>
      <rPr>
        <b/>
        <sz val="9"/>
        <color theme="1"/>
        <rFont val="Arial"/>
      </rPr>
      <t>160 srv./3 oz per srv</t>
    </r>
  </si>
  <si>
    <t xml:space="preserve">MEAT, CHICKEN, FILLET DILL </t>
  </si>
  <si>
    <t xml:space="preserve">Dill seasoned WG breaded boneless chicken breast fillet. </t>
  </si>
  <si>
    <t>4/5# BAGS</t>
  </si>
  <si>
    <t>Rich Chicks 13443</t>
  </si>
  <si>
    <t>1cs= 78/4.16 oz srv=2M/MA &amp; 1G</t>
  </si>
  <si>
    <t>MEAT, CHICKEN, MEATBALLS, MANGO JALAPENO</t>
  </si>
  <si>
    <t>Mango Jalapeno Chcien Meatballs</t>
  </si>
  <si>
    <t>Rich Chicks 91402</t>
  </si>
  <si>
    <t>20lb=123 srv. aprox 615/.52oz (5pcs per srv=2.6oz srv) = 2 M/MA</t>
  </si>
  <si>
    <t>MEAT, CHICKEN, MEATBALLS, GARLIC BASIL</t>
  </si>
  <si>
    <t>Garlic Basil, chicken meatballs w/mozzarella cheese, fully cooked</t>
  </si>
  <si>
    <t>Rich Chicks 91401</t>
  </si>
  <si>
    <t>MEAT, CHICKEN, NUGGETS</t>
  </si>
  <si>
    <t>CN WG Homestyle breaded chicken nuggets (5pc) srv=2M/MA- 1 Grain</t>
  </si>
  <si>
    <t xml:space="preserve">30# </t>
  </si>
  <si>
    <t>Pilgrim's Pride 615300</t>
  </si>
  <si>
    <t>5@=156srv-.608 oz pcs</t>
  </si>
  <si>
    <t>per taste testing</t>
  </si>
  <si>
    <t>MEAT, CHICKEN, PATTY</t>
  </si>
  <si>
    <t>FC, CN, WG Golden Crispy Chicken Patty  Fritters                2 M/Ma-1 Grain</t>
  </si>
  <si>
    <t>32.82#</t>
  </si>
  <si>
    <t>Tyson 10703040928</t>
  </si>
  <si>
    <r>
      <rPr>
        <sz val="9"/>
        <color theme="1"/>
        <rFont val="Arial"/>
      </rPr>
      <t xml:space="preserve">100% Domestically grown and processed         </t>
    </r>
    <r>
      <rPr>
        <b/>
        <sz val="9"/>
        <color theme="1"/>
        <rFont val="Arial"/>
      </rPr>
      <t>(175/3 oz patty)</t>
    </r>
  </si>
  <si>
    <t>MEAT, CHICKEN, POPCORN</t>
  </si>
  <si>
    <r>
      <rPr>
        <sz val="9"/>
        <color theme="1"/>
        <rFont val="Arial"/>
      </rPr>
      <t xml:space="preserve">FC, CN, WG Golden Crispy Popcorn Chicken, white &amp; dark meat formed </t>
    </r>
    <r>
      <rPr>
        <b/>
        <i/>
        <sz val="9"/>
        <color theme="1"/>
        <rFont val="Arial"/>
      </rPr>
      <t>2M-1G</t>
    </r>
  </si>
  <si>
    <t>32.79#-4bgs</t>
  </si>
  <si>
    <t>Tyson 10703680928</t>
  </si>
  <si>
    <r>
      <rPr>
        <sz val="9"/>
        <color theme="1"/>
        <rFont val="Arial"/>
      </rPr>
      <t xml:space="preserve">100% Domestically grown and processed  </t>
    </r>
    <r>
      <rPr>
        <b/>
        <sz val="9"/>
        <color theme="1"/>
        <rFont val="Arial"/>
      </rPr>
      <t>1860/12each=155-.28ze</t>
    </r>
  </si>
  <si>
    <t xml:space="preserve">MEAT, CHICKEN, TENDERS SPICY </t>
  </si>
  <si>
    <t>Premium artisan spicy WG breaded chicken breast tenders</t>
  </si>
  <si>
    <t>Rich Chicks 43404</t>
  </si>
  <si>
    <t>1cs= 80/4.04 oz srv=2M/MA &amp; 1G</t>
  </si>
  <si>
    <t>MEAT, CHICKEN, TENDERS WHOLE MUSCLE</t>
  </si>
  <si>
    <r>
      <rPr>
        <sz val="9"/>
        <color theme="1"/>
        <rFont val="Arial"/>
      </rPr>
      <t xml:space="preserve">FC, CN, WG Golden Crispy made with whole muscle tenderloins </t>
    </r>
    <r>
      <rPr>
        <b/>
        <i/>
        <sz val="9"/>
        <color theme="1"/>
        <rFont val="Arial"/>
      </rPr>
      <t>2M/1G</t>
    </r>
  </si>
  <si>
    <t xml:space="preserve">30.99# </t>
  </si>
  <si>
    <t>Tyson 10703320928</t>
  </si>
  <si>
    <r>
      <rPr>
        <sz val="9"/>
        <color theme="1"/>
        <rFont val="Arial"/>
      </rPr>
      <t xml:space="preserve">100% Domestically grown and processed </t>
    </r>
    <r>
      <rPr>
        <b/>
        <sz val="9"/>
        <color theme="1"/>
        <rFont val="Arial"/>
      </rPr>
      <t xml:space="preserve">2@=119srv/4.14 oz </t>
    </r>
  </si>
  <si>
    <t>MEAT, CHICKEN, YANGS BBQ</t>
  </si>
  <si>
    <t xml:space="preserve">BBQ TERIYAKI CHICKEN - Slow bbq chicken paired with a teriyaki sauce </t>
  </si>
  <si>
    <t>42#</t>
  </si>
  <si>
    <t>YANGS - 15554</t>
  </si>
  <si>
    <t>6 bags meat &amp; 6 bags sauce =240-2.4oz servings</t>
  </si>
  <si>
    <t>MEAT, CHICKEN, YANGS MANDARIN JR.</t>
  </si>
  <si>
    <t>MANDARIN ORANGE CHICKEN JR. - Crisp juicy chicken glazed with orange sauce</t>
  </si>
  <si>
    <t xml:space="preserve"> 43.5#</t>
  </si>
  <si>
    <t>YANGS -  15555</t>
  </si>
  <si>
    <t>6/5# bags of chicken and 6/2.25# sauce= 192-3.6oz srv</t>
  </si>
  <si>
    <t>MEAT, CHICKEN, YANGS TSO'S</t>
  </si>
  <si>
    <t>GENERAL TSO'S CHICKEN - Crisp juicy chicken paired with sweet sauce with</t>
  </si>
  <si>
    <t>43.5#</t>
  </si>
  <si>
    <t>YANGS - 15563</t>
  </si>
  <si>
    <r>
      <rPr>
        <sz val="9"/>
        <color theme="1"/>
        <rFont val="Arial"/>
      </rPr>
      <t xml:space="preserve"> just a hint of heat. </t>
    </r>
    <r>
      <rPr>
        <b/>
        <sz val="9"/>
        <color theme="1"/>
        <rFont val="Arial"/>
      </rPr>
      <t>6/5# bags of chicken and 6/2.25# sauce= 192-3.6oz srv</t>
    </r>
  </si>
  <si>
    <t>MEAT, CHICKEN, AFS, JAPANESE CHERRY BLSM</t>
  </si>
  <si>
    <t xml:space="preserve">Japanese Cherry Blossom </t>
  </si>
  <si>
    <t>42.9#</t>
  </si>
  <si>
    <t>INTERNATIONAL FOOD SOLUTIONS 72005</t>
  </si>
  <si>
    <t>6/5# BAGS&amp; 6-34.4OZ SAUCE= CN:1-3.9oz srv = 2M/MA- 1/2 Grain     176-3.9oz</t>
  </si>
  <si>
    <t>MEAT, EGG HARDCOOKED PEELED</t>
  </si>
  <si>
    <t xml:space="preserve">Eggs Cooked Peeled </t>
  </si>
  <si>
    <t>8/18CT pack</t>
  </si>
  <si>
    <t>SUNNY FRESH # 50038</t>
  </si>
  <si>
    <t xml:space="preserve">CN: 1 egg= 1.5 oz M/MA                                                     </t>
  </si>
  <si>
    <t>MEAT, EGG, EGGSTRAVAGANZA BACON</t>
  </si>
  <si>
    <t>Pre-cooked Frozen Scramble Eggs, with fully cooked bacon and pasteurized</t>
  </si>
  <si>
    <t xml:space="preserve">20# - 4/5lb </t>
  </si>
  <si>
    <t>SUNNY - 40928</t>
  </si>
  <si>
    <t xml:space="preserve">process sharp cheddar cheese.  CN labeled.  Quick frozen for freshness and </t>
  </si>
  <si>
    <t xml:space="preserve">packaged in convenient 5lb. Bags.  Each 2 oz serving provides 1.75 oz M/MA.  </t>
  </si>
  <si>
    <t>MEAT, EGG, TURKEY SAUSAGE BREAKFAST SCRAMBLE</t>
  </si>
  <si>
    <t>Country Breakfast Scramble (eggs, cheese, tky ssg, potatoes</t>
  </si>
  <si>
    <t>30# -6/5lb</t>
  </si>
  <si>
    <t>JTM - 5164</t>
  </si>
  <si>
    <t>Each 3.65 oz serving (by weight) provides 2.00 oz M/MA</t>
  </si>
  <si>
    <t>This 30 lb case provides 131 servings 3.65 oz each.</t>
  </si>
  <si>
    <t>MEAT, EGG, OMELET COLBY CHEESE</t>
  </si>
  <si>
    <t>Pre-cooked Frozen Colby Cheese Skillet Omelets. CN labeled.            2 M/MA</t>
  </si>
  <si>
    <t>29.53#</t>
  </si>
  <si>
    <t>SUNNY - 40176</t>
  </si>
  <si>
    <r>
      <rPr>
        <sz val="9"/>
        <color theme="1"/>
        <rFont val="Arial"/>
      </rPr>
      <t xml:space="preserve"> Omelet is sized to 2.1 oz portion.   </t>
    </r>
    <r>
      <rPr>
        <b/>
        <sz val="9"/>
        <color theme="1"/>
        <rFont val="Arial"/>
      </rPr>
      <t>225/2.1 OZ serv</t>
    </r>
  </si>
  <si>
    <t>MEAT, EGG, TURKEY SAUSAGE BITES</t>
  </si>
  <si>
    <t xml:space="preserve">Whole eggs scrambled with turkey sausage and Cheddar cheese, </t>
  </si>
  <si>
    <t>200/2z</t>
  </si>
  <si>
    <t>SUNNY - 40265</t>
  </si>
  <si>
    <t>baked into a 2 oz. handheld muffin shape.   2OZ=1.5 M/MA</t>
  </si>
  <si>
    <t>MEAT, EGG, PATTY SCRAMBLED</t>
  </si>
  <si>
    <t xml:space="preserve">Lightly browned round scrambled egg patty using whole eggs.  </t>
  </si>
  <si>
    <t>300/1.25oz</t>
  </si>
  <si>
    <t>SUNNY - 40711</t>
  </si>
  <si>
    <r>
      <rPr>
        <sz val="9"/>
        <color theme="1"/>
        <rFont val="Arial"/>
      </rPr>
      <t xml:space="preserve">CN labeled </t>
    </r>
    <r>
      <rPr>
        <b/>
        <sz val="9"/>
        <color theme="1"/>
        <rFont val="Arial"/>
      </rPr>
      <t xml:space="preserve">Each 1.25 oz egg patty = 1oz M/MA </t>
    </r>
  </si>
  <si>
    <t>MEAT, MEXICAN, BEEF &amp; CHEESE BURRITO BULK</t>
  </si>
  <si>
    <t xml:space="preserve">Beef cheese taco snack w/o TVP     CN 2M/MA, 2G               </t>
  </si>
  <si>
    <t>48/4.75oz</t>
  </si>
  <si>
    <t>LOS CABOS - 63460 OR EQUAL TO</t>
  </si>
  <si>
    <t>MEAT, MEXICAN, MAX SNAX, TACO</t>
  </si>
  <si>
    <r>
      <rPr>
        <b/>
        <sz val="9"/>
        <color theme="1"/>
        <rFont val="Arial"/>
      </rPr>
      <t xml:space="preserve">TOTALLY TACO, WG   </t>
    </r>
    <r>
      <rPr>
        <sz val="9"/>
        <color theme="1"/>
        <rFont val="Arial"/>
      </rPr>
      <t>CN 2</t>
    </r>
    <r>
      <rPr>
        <b/>
        <sz val="9"/>
        <color theme="1"/>
        <rFont val="Arial"/>
      </rPr>
      <t xml:space="preserve"> </t>
    </r>
    <r>
      <rPr>
        <sz val="9"/>
        <color theme="1"/>
        <rFont val="Arial"/>
      </rPr>
      <t xml:space="preserve">M/MA-2 GRAINS  </t>
    </r>
    <r>
      <rPr>
        <b/>
        <sz val="9"/>
        <color theme="1"/>
        <rFont val="Arial"/>
      </rPr>
      <t xml:space="preserve">          </t>
    </r>
  </si>
  <si>
    <t>96/srv-3=4.09z</t>
  </si>
  <si>
    <t>CONAGRA - 77387-12714 or Equal To</t>
  </si>
  <si>
    <t>MEAT, PIZZA, BREAKFAST, BACON</t>
  </si>
  <si>
    <t>One 3.00oz. Whole Wheat Bacon Scramble Provides 1.00oz. Equivalent Meat Alternate and 1.50oz. Equivalent Grains for the Child Nutrition Meal Pattern Requirements.</t>
  </si>
  <si>
    <t>80/3oz</t>
  </si>
  <si>
    <t>NARDONE BROS # 80WBCA1</t>
  </si>
  <si>
    <t xml:space="preserve">Each 3oz srv.provides 1M/MA, 1.5 Grain                                                                   </t>
  </si>
  <si>
    <t>MEAT, PIZZA, BREAKFAST, SAUSAGE</t>
  </si>
  <si>
    <t>088606 – One 3.30oz. 3×5 Whole Wheat Sausage Breakfast Pizza Provides 1.00oz. Equivalent Meat/Meat Alternate, 1.50oz. Equivalent Grains, and 1/8 Cup Red/Orange Vegetable for the Child Nutrition Meal Pattern Requirements.</t>
  </si>
  <si>
    <t>80/3.3oz</t>
  </si>
  <si>
    <t>NARDONE BROS # 80WS100</t>
  </si>
  <si>
    <t xml:space="preserve">Each 3.3 oz serv. Must provide 1M/MA, 1.5Grain, 1/8red/orange      </t>
  </si>
  <si>
    <t>MEAT, PIZZA, BAGEL</t>
  </si>
  <si>
    <t>WW Brk pizza bagel 100% mozz. sausage, bacon and egg</t>
  </si>
  <si>
    <t>96/3.42oz</t>
  </si>
  <si>
    <t>NARDONE BROS # 96WBR</t>
  </si>
  <si>
    <t xml:space="preserve">Each 3.42 oz = 1M/MA, 2 GRAIN                                          </t>
  </si>
  <si>
    <t>MEAT, PIZZA QUESADILLA</t>
  </si>
  <si>
    <t>Pizza Quesadilla, Chicken, WG, a blend of two cheeses, fajita chicken, and salsa.</t>
  </si>
  <si>
    <t>96/5oz</t>
  </si>
  <si>
    <t>THE MAX #77387-12700</t>
  </si>
  <si>
    <t xml:space="preserve">1 Quesadilla=2G, 2M/MA, 1/8 veg. 51%WG             </t>
  </si>
  <si>
    <t>MEAT, CHEESE BITES BULK</t>
  </si>
  <si>
    <t>Wild Mike's premium quality cheese bites (11003)  are fresh baked with 51% whole grain rich flour and filled with tasty mozzarella cheese the kids are sure to love.</t>
  </si>
  <si>
    <t>240/1OZ</t>
  </si>
  <si>
    <t>S&amp;A PIZZA- WILD MIKE'S # 11003 or Equal to</t>
  </si>
  <si>
    <t xml:space="preserve">Each cheese bite= .5 M/MA and .5 Grain </t>
  </si>
  <si>
    <t>OR 60srv of 4</t>
  </si>
  <si>
    <t>MEAT, PIZZA, BUFFALO CHICKEN</t>
  </si>
  <si>
    <r>
      <rPr>
        <sz val="9"/>
        <color rgb="FF000000"/>
        <rFont val="Arial"/>
      </rPr>
      <t xml:space="preserve">092953 – One 4.35oz. 4×6 Whole Wheat Buffalo Chicken Flatbread Provides </t>
    </r>
    <r>
      <rPr>
        <b/>
        <sz val="9"/>
        <color rgb="FF000000"/>
        <rFont val="Arial"/>
      </rPr>
      <t>2.00oz. Equivalent Meat/Meat Alternate and 2.00oz. E</t>
    </r>
    <r>
      <rPr>
        <sz val="9"/>
        <color rgb="FF000000"/>
        <rFont val="Arial"/>
      </rPr>
      <t xml:space="preserve">quivalent Grains for the Child Nutrition Meal Pattern Requirements.                                                                                                                                  </t>
    </r>
  </si>
  <si>
    <t>64/4.6oz</t>
  </si>
  <si>
    <t>NARDONE BROS # 64WPSBC</t>
  </si>
  <si>
    <t>MEAT, PIZZA,WG 4X6 CHEESE</t>
  </si>
  <si>
    <t>One 5.00oz. 4×6 Whole Wheat Cheese Pizza Provides 2.00oz. Equivalent Meat Alternate, 2.00oz. Equivalent Grains, and 1/8 Cup Red/Orange Vegetable for the Child Nutrition Meal Pattern Requirements.</t>
  </si>
  <si>
    <t>NARDONE BROS # 96WW2 4X6</t>
  </si>
  <si>
    <t xml:space="preserve">Each 5oz =2M/MA, 2Grain, 1/8c.Red/Orange veg.     </t>
  </si>
  <si>
    <t>MEAT, PIZZA, FRENCH BRD TRK PEP</t>
  </si>
  <si>
    <t xml:space="preserve">90152 – One 5.50oz. Whole Wheat French Bread Turkey Pepperoni Pizza </t>
  </si>
  <si>
    <t>60/5.5z</t>
  </si>
  <si>
    <t>NARDONE BROS # 60WUMTP2</t>
  </si>
  <si>
    <t xml:space="preserve">Each 5.5 oz serv= 2M/MA, 2Grain, 1/4c.Red/Orange veg. </t>
  </si>
  <si>
    <t>MEAT, PORK RIB PATTY</t>
  </si>
  <si>
    <t>Fully cooked,flambroiled rib shaped pork pattie with honey BBQ sauce, 3.25oz</t>
  </si>
  <si>
    <t>100/3.25oz</t>
  </si>
  <si>
    <t>ADVANCE PIERRE # 3717</t>
  </si>
  <si>
    <t xml:space="preserve">1-3.25 oz Patty=2M/MA                              </t>
  </si>
  <si>
    <t>MEAT, TURKEY COINS</t>
  </si>
  <si>
    <t>All natural smoked turkey breast coins sliced= 1.75"</t>
  </si>
  <si>
    <t xml:space="preserve">6/2# bags </t>
  </si>
  <si>
    <t>JENNIO - #257412 or Equal To</t>
  </si>
  <si>
    <t>5slices=1M/MA        116 srv of 5 coins each</t>
  </si>
  <si>
    <t>per slice</t>
  </si>
  <si>
    <t>MEAT, TURKEY, BRST, STEAK</t>
  </si>
  <si>
    <t>Pre-sliced browned turkey breast steak slice  1.41 oz</t>
  </si>
  <si>
    <t xml:space="preserve">4/6.17# </t>
  </si>
  <si>
    <t>JENNIE-O    2303-24</t>
  </si>
  <si>
    <t xml:space="preserve">2-1.41 oz slices = 2oz M/MA     24.68#/140-2.82 oz                          </t>
  </si>
  <si>
    <t>MEAT, TURKEY, PEPPERONI</t>
  </si>
  <si>
    <t>Sliced Pepperoni Style seasoned turkey, sliced 19slices = 1 oz M/MA</t>
  </si>
  <si>
    <t xml:space="preserve">8/2-2.5# </t>
  </si>
  <si>
    <t>JENNIE-O    2130-08 price per pound</t>
  </si>
  <si>
    <t xml:space="preserve">1.23 oz serving =1oz M/MA                </t>
  </si>
  <si>
    <t xml:space="preserve"> = 17.6</t>
  </si>
  <si>
    <t>MEAT, TURKEY, ITALIAN SLICED</t>
  </si>
  <si>
    <t>Sliced Italian Turkey Combo Pack, .5oz (4 Salami, 4 Ham, 4 Pepperoni)</t>
  </si>
  <si>
    <t xml:space="preserve">12/1# </t>
  </si>
  <si>
    <t>JENNIE-O     2096-12</t>
  </si>
  <si>
    <t xml:space="preserve">1.5oz = 1oz M/MA                         </t>
  </si>
  <si>
    <t>MEAT. TURKEY, MEDALLIONS</t>
  </si>
  <si>
    <t>Turkey Tenderloin Medallions hatched, raised, and harvested in the USA</t>
  </si>
  <si>
    <t>133/3.6oz srv</t>
  </si>
  <si>
    <t>BUTTERBALL - 22655 89209</t>
  </si>
  <si>
    <t>3.6oz=2M/MA</t>
  </si>
  <si>
    <t>MEAT, TURKEY, THIGH ROAST</t>
  </si>
  <si>
    <t>Turkey Thigh Roast, fulley cooked, turkey thigh roast, CN labeled</t>
  </si>
  <si>
    <t>80/3.58oz</t>
  </si>
  <si>
    <t>BUTTERBALL - 22655 89204</t>
  </si>
  <si>
    <t>3.58oz=2M/MA</t>
  </si>
  <si>
    <t>MEAT, UNCRUSTABLE, PB &amp;J, GRAPE</t>
  </si>
  <si>
    <t>Crustless peanut butter and jelly sandwich made with WG bread</t>
  </si>
  <si>
    <t>72/2.6z</t>
  </si>
  <si>
    <t>Smucker's Uncrustable -  6960</t>
  </si>
  <si>
    <r>
      <rPr>
        <sz val="9"/>
        <color theme="1"/>
        <rFont val="Arial"/>
      </rPr>
      <t xml:space="preserve">Grape Individually wrapper.        </t>
    </r>
    <r>
      <rPr>
        <b/>
        <sz val="9"/>
        <color theme="1"/>
        <rFont val="Arial"/>
      </rPr>
      <t xml:space="preserve">1M/MA,1 Grain   </t>
    </r>
    <r>
      <rPr>
        <sz val="9"/>
        <color theme="1"/>
        <rFont val="Arial"/>
      </rPr>
      <t xml:space="preserve"> </t>
    </r>
  </si>
  <si>
    <t xml:space="preserve">or Equal To  </t>
  </si>
  <si>
    <t>Grape Uncrustable -  6960</t>
  </si>
  <si>
    <t>Strawberry Uncrustable - 6961</t>
  </si>
  <si>
    <t>Honey Uncrustable - 6966</t>
  </si>
  <si>
    <t>Chocolate Uncrustable - 6968</t>
  </si>
  <si>
    <t>BREAD, BREADSTICK, CHEESE STFD</t>
  </si>
  <si>
    <t>WG, Reduced Fat Mozzarella Bosco Stick, Par-Baked</t>
  </si>
  <si>
    <t>BOSCO or Equal To</t>
  </si>
  <si>
    <t xml:space="preserve">1-2.15oz or 6" Breadstick = 1 ozM/MA- 1 GRAIN                             </t>
  </si>
  <si>
    <t xml:space="preserve">144/6" </t>
  </si>
  <si>
    <t>BOSCO- 17020111120</t>
  </si>
  <si>
    <t>VEG. DRY, TOMATO CRUSHED</t>
  </si>
  <si>
    <t>Redpack concentrated crushed all purpose tomatoes</t>
  </si>
  <si>
    <t>6/#10</t>
  </si>
  <si>
    <t>Red Gold/Redpack -81400 or RPKDX99</t>
  </si>
  <si>
    <t>ALL PURPOSE, Minimum drained weight of 63.5 oz/ can</t>
  </si>
  <si>
    <t xml:space="preserve">1oz srv = 1/4 cup red/orange vegetable credit         </t>
  </si>
  <si>
    <t>VEG. DRY, TOMATO KETCHUP</t>
  </si>
  <si>
    <t xml:space="preserve">Red Gold 100% Natural ketchup made with sugar LS </t>
  </si>
  <si>
    <t>RED GOLD REDYL99</t>
  </si>
  <si>
    <t xml:space="preserve">VEG. DRY, TOMATO MARINARA                                                                                    </t>
  </si>
  <si>
    <t xml:space="preserve">Redpack nutritionally enhanced marinara sauce with rich red pieces of tomatoes overlaid with puree and blended with spices.  70% lower in sodium. 2oz srv = 1/4 c. red/orange veg. srv.   </t>
  </si>
  <si>
    <t>RED GOLD/REDPACK-82206/RPKNA9E</t>
  </si>
  <si>
    <t>2z COST</t>
  </si>
  <si>
    <t xml:space="preserve">VEG. DRY, TOMATO MARINARA                                                                                   </t>
  </si>
  <si>
    <t>Redpack nutritionally enhanced marinara sauce with rich red pieces of tomatoes overlaid with puree and blended with spices. 70% lower in sodium.</t>
  </si>
  <si>
    <t>168/2.5Z</t>
  </si>
  <si>
    <t>REDGLD - 82207 - REDNA2ZC168</t>
  </si>
  <si>
    <t>VEG. DRY, TOMATO SALSA</t>
  </si>
  <si>
    <t xml:space="preserve">Nutritionally enhanced salsa-mild, LS, with a tasty blend of tomatoes with jalapenos, </t>
  </si>
  <si>
    <t>RED GOLD-11005/REDSC99</t>
  </si>
  <si>
    <t xml:space="preserve"> onion, garlic and spices, enriched with Vitamin A, C and E.                         </t>
  </si>
  <si>
    <t xml:space="preserve">2oz srv = 1/4 c. red/orange veg. srv.                                     </t>
  </si>
  <si>
    <t>VEG. DRY, TOMATO SAUCE</t>
  </si>
  <si>
    <t>Redpack tomato sauce, Grade B, Minimum drained weight of 63.5 oz/ can</t>
  </si>
  <si>
    <t>REDGOLD-81800 or RPKHA99</t>
  </si>
  <si>
    <t>FRUIT, FRESH, APPLE SLICES</t>
  </si>
  <si>
    <t xml:space="preserve">Apples Fresh Sliced-                  </t>
  </si>
  <si>
    <t>100/2OZ</t>
  </si>
  <si>
    <t xml:space="preserve">NOI
</t>
  </si>
  <si>
    <t>APPLE SLICES PKG - USA-</t>
  </si>
  <si>
    <t>RICHLAND HILLS FARMS SA100B</t>
  </si>
  <si>
    <t xml:space="preserve">SUNDRY, CONDIMENT, KETCHUP </t>
  </si>
  <si>
    <t xml:space="preserve">Red Gold 9 gram portion control packets 100% Natural ketchup made with sugar LS </t>
  </si>
  <si>
    <t>1000/9GM</t>
  </si>
  <si>
    <t>RED GOLD  11584/REDYL9G</t>
  </si>
  <si>
    <t>MEAT/MEAT ALTERNATIVES</t>
  </si>
  <si>
    <t>MEAT, CHEESE CREAM LOAF</t>
  </si>
  <si>
    <t xml:space="preserve">Cream cheese loaf                                                                                                                  </t>
  </si>
  <si>
    <t>3# LOAF</t>
  </si>
  <si>
    <t>MEAT, CHICKEN, CORNDOG  L.FAT.</t>
  </si>
  <si>
    <t>Chicken Frankfurter,no fillers, binders, extenders, or non-fat milk,  2 M/MA - 2 G</t>
  </si>
  <si>
    <t>72/4 OZ</t>
  </si>
  <si>
    <t>Foster Farms 95150 or Equal To</t>
  </si>
  <si>
    <r>
      <rPr>
        <sz val="9"/>
        <color theme="1"/>
        <rFont val="Arial"/>
      </rPr>
      <t xml:space="preserve">100% whole grain, honey batter, fully cooked.  </t>
    </r>
    <r>
      <rPr>
        <b/>
        <sz val="9"/>
        <color theme="1"/>
        <rFont val="Arial"/>
      </rPr>
      <t xml:space="preserve">                                                                             </t>
    </r>
  </si>
  <si>
    <t>MEAT, CHICKEN, DRUMSTICK, *USA*</t>
  </si>
  <si>
    <t>100% all natural Uncooked Jumbo Chicken Drumsticks</t>
  </si>
  <si>
    <t xml:space="preserve">Tyson #02566 or equal to </t>
  </si>
  <si>
    <t>MEAT, PORK HAM SLICED, LS</t>
  </si>
  <si>
    <t>Healthy Ones- Smoked Sliced L/Sodium VIRGINIA BRAND HAM</t>
  </si>
  <si>
    <t>6/2# PACKS</t>
  </si>
  <si>
    <t xml:space="preserve">ARMOUR-ECKRICH/HEALTHY - </t>
  </si>
  <si>
    <r>
      <rPr>
        <b/>
        <sz val="9"/>
        <color theme="1"/>
        <rFont val="Arial"/>
      </rPr>
      <t xml:space="preserve">Needing CN Label         </t>
    </r>
    <r>
      <rPr>
        <sz val="9"/>
        <color theme="1"/>
        <rFont val="Arial"/>
      </rPr>
      <t xml:space="preserve">                                    </t>
    </r>
  </si>
  <si>
    <t>30900-32588 or Equal To</t>
  </si>
  <si>
    <t>MEAT, PORK, SAUSAGE LINK</t>
  </si>
  <si>
    <t>All Natural, Low Sodium 1oz pork sausage link.</t>
  </si>
  <si>
    <t>10#=160/1 OZ</t>
  </si>
  <si>
    <t>JONES-018514 or Equal To</t>
  </si>
  <si>
    <t>MEAT, PORK, SAUSAGE PATTY</t>
  </si>
  <si>
    <t>All Natural, Low Sodium 1oz pork sausage patty</t>
  </si>
  <si>
    <t>JONES-018715 or Equal To</t>
  </si>
  <si>
    <t>MEAT, TURKEY, FRANKS</t>
  </si>
  <si>
    <r>
      <rPr>
        <sz val="9"/>
        <color theme="1"/>
        <rFont val="Arial"/>
      </rPr>
      <t xml:space="preserve">Fully cooked 6" smoked turkey franks- </t>
    </r>
    <r>
      <rPr>
        <b/>
        <sz val="9"/>
        <color rgb="FFFF0000"/>
        <rFont val="Arial"/>
      </rPr>
      <t xml:space="preserve">300 MG OF SODIUM OR LESS,              </t>
    </r>
    <r>
      <rPr>
        <sz val="9"/>
        <color theme="1"/>
        <rFont val="Arial"/>
      </rPr>
      <t xml:space="preserve">          </t>
    </r>
  </si>
  <si>
    <t>2/5# cs</t>
  </si>
  <si>
    <t>PERDUE -  65669</t>
  </si>
  <si>
    <t xml:space="preserve">Less than 12 grams of fat per 2 oz. frank.  No added skin, no filler, no cereals, </t>
  </si>
  <si>
    <t xml:space="preserve">no artificial flavors or colors.  Will not turn green or brown when cooked.    </t>
  </si>
  <si>
    <t>CN labeled 2M/MA  80each</t>
  </si>
  <si>
    <t>MEAT, TURKEY, SMOKED SLICED, LS</t>
  </si>
  <si>
    <t>Healthy Ones- Smoked Sliced L/Sodium Turkey Breast</t>
  </si>
  <si>
    <t>ARMOUR-ECKRICH/HEALTHY - 2294</t>
  </si>
  <si>
    <t>MEAT, YOGURT GREEK, BULK</t>
  </si>
  <si>
    <t xml:space="preserve">YOGURT, GREEK HONEY VANILLA, BULK                         </t>
  </si>
  <si>
    <t>3/4#</t>
  </si>
  <si>
    <t>YOPLAIT GREEK YOGURT  - 41167000</t>
  </si>
  <si>
    <t xml:space="preserve">MEAT, YOGURT, PORTION PACKS                 </t>
  </si>
  <si>
    <t>Lowfat yogurt, meet National Yogurt Assoc criteria for live and active yogurt cultures.</t>
  </si>
  <si>
    <t>DANNON - Danimals/YOPLAIT or Equal To</t>
  </si>
  <si>
    <t>48/4Z</t>
  </si>
  <si>
    <t>STRAWBERRY - 2731</t>
  </si>
  <si>
    <t>STRAWBERRY BANANA - 2732</t>
  </si>
  <si>
    <t>VANILLA - 2733</t>
  </si>
  <si>
    <t xml:space="preserve">                                                                                 MEAT/MEAT ALTERNATIVES SUB-TOTAL</t>
  </si>
  <si>
    <t>GRAIN/BREADS</t>
  </si>
  <si>
    <t>BREAD, BAGEL, MINI STRAWBERRY</t>
  </si>
  <si>
    <t>Pillsbury strawberry mini bagels, individually wrapped, with cream cheese filling</t>
  </si>
  <si>
    <t>72/2.43 oz</t>
  </si>
  <si>
    <t>PILLSBURY or Equal To</t>
  </si>
  <si>
    <t>BREAD, BAGEL, MINI CINNAMON</t>
  </si>
  <si>
    <t>Pillsbury cinnamon mini bagels, individually wrapped, with cream cheese filling</t>
  </si>
  <si>
    <t>Strawberry Cream Cheese -384136</t>
  </si>
  <si>
    <t>Cinnamon Cream Cheese- 383993</t>
  </si>
  <si>
    <t xml:space="preserve">BREAD, BISCUIT DOUGH, SPLIT TOP </t>
  </si>
  <si>
    <t xml:space="preserve">Frozen, raw biscuit dough, easy split, southern style, lower sodium.  2.51oz  </t>
  </si>
  <si>
    <t xml:space="preserve"> 216/2.51oz</t>
  </si>
  <si>
    <t xml:space="preserve">Pillsbury # 10752 or Equal To </t>
  </si>
  <si>
    <t xml:space="preserve">(420mg sodium) Product Statement: 1-2.51oz biscuit = 2 oz Grain                </t>
  </si>
  <si>
    <t>BREAD, BREADSTICK, WHITE W.W.</t>
  </si>
  <si>
    <t>Wheat garlic breadsticks made with whole grain</t>
  </si>
  <si>
    <t>168/1.3Z</t>
  </si>
  <si>
    <t>MARZETTI # 15021</t>
  </si>
  <si>
    <t xml:space="preserve">1-36 gram breadstick=1oz grain equivalent                                             </t>
  </si>
  <si>
    <t xml:space="preserve"> or Equal To</t>
  </si>
  <si>
    <t>BREAD, BREAKFAST, FROZEN BAR, CIN TST CR</t>
  </si>
  <si>
    <t>Pillsbury frozen soft bar filled with cinnamon Neufchatel cheese, ind. Wrapped</t>
  </si>
  <si>
    <t>72/2.36oz</t>
  </si>
  <si>
    <t>PILLSBURY # 018000109781</t>
  </si>
  <si>
    <t xml:space="preserve">1-2.36oz bar= 2oz Grain Eq.                                                                 </t>
  </si>
  <si>
    <t>BREAD, BREAKFAST, FROZEN BAR, COCOA PUFFS</t>
  </si>
  <si>
    <t>Pillsbury frozen soft bar filled with chocolatey Neufchatel cheese, ind. Wrapped</t>
  </si>
  <si>
    <t>72/2.43oz</t>
  </si>
  <si>
    <t>PILLSBURY # 018000110329</t>
  </si>
  <si>
    <t xml:space="preserve">1-2.43oz bar= 2oz Grain Eq.                                                     </t>
  </si>
  <si>
    <t>BREAD, BRK, BREAKFAST BUN</t>
  </si>
  <si>
    <r>
      <rPr>
        <sz val="9"/>
        <color theme="1"/>
        <rFont val="Arial"/>
      </rPr>
      <t xml:space="preserve">Whole Grain, RF, Fortified IW Breakfast Bun,   </t>
    </r>
    <r>
      <rPr>
        <b/>
        <sz val="9"/>
        <color theme="1"/>
        <rFont val="Arial"/>
      </rPr>
      <t>1bun = 2oz grain equivalent</t>
    </r>
  </si>
  <si>
    <t>60/3oz.</t>
  </si>
  <si>
    <t>BAKE CRAFTERS 2003 or Equal To</t>
  </si>
  <si>
    <t>BREAD,  BRK, FRENCH TOAST STICKS</t>
  </si>
  <si>
    <t xml:space="preserve">Fully prepared and individually frozen whole grain batter dipped french toast sticks </t>
  </si>
  <si>
    <t xml:space="preserve">2/5# </t>
  </si>
  <si>
    <t>BAKE CRAFTERS # 442</t>
  </si>
  <si>
    <t xml:space="preserve">3 Stick = 2.25 oz Grain Equivalent                                                                       </t>
  </si>
  <si>
    <t>47.667-SRV OF 3</t>
  </si>
  <si>
    <t>3 PER SRV</t>
  </si>
  <si>
    <t>BREAD, BRK, MINI CINNIS</t>
  </si>
  <si>
    <t xml:space="preserve">WG Mini pull apart cinnamon rolls, cinnamon filling on inside for no mess eating, </t>
  </si>
  <si>
    <t>72/2.29 oz</t>
  </si>
  <si>
    <t>PILLSBURY   -33686-6</t>
  </si>
  <si>
    <t>individually wrapped ovenable packages, pre-baked frozen.</t>
  </si>
  <si>
    <t xml:space="preserve">1 Mini Cinni = 2oz Grain Equivalent                                                             </t>
  </si>
  <si>
    <t>BREAD, BRK, PANCAKES WG</t>
  </si>
  <si>
    <t xml:space="preserve">Fully prepared and individually frozen whole grain pancakes </t>
  </si>
  <si>
    <t>144/1.14 oz</t>
  </si>
  <si>
    <t>PINNACLE, AUNT JEMIMA- 43582</t>
  </si>
  <si>
    <t xml:space="preserve">1 pancake= 1 oz grain equivalent                                                </t>
  </si>
  <si>
    <t>2 @</t>
  </si>
  <si>
    <t>BREAD, BRK,  POPTART</t>
  </si>
  <si>
    <t xml:space="preserve">POPTART                                                                                      </t>
  </si>
  <si>
    <t xml:space="preserve">120/1CT </t>
  </si>
  <si>
    <t>Kellogg's or Equal To</t>
  </si>
  <si>
    <r>
      <rPr>
        <sz val="9"/>
        <color theme="1"/>
        <rFont val="Arial"/>
      </rPr>
      <t>Poptart made with WG frosted cinnamon,WG first ingredient =</t>
    </r>
    <r>
      <rPr>
        <b/>
        <sz val="9"/>
        <color theme="1"/>
        <rFont val="Arial"/>
      </rPr>
      <t>1.25ozgrain equivalent</t>
    </r>
  </si>
  <si>
    <t>KELLOGG'S Cinnamon - 55122</t>
  </si>
  <si>
    <r>
      <rPr>
        <sz val="9"/>
        <color theme="1"/>
        <rFont val="Arial"/>
      </rPr>
      <t>Poptart made with WG frostedstrawberry,WG first ingredient =</t>
    </r>
    <r>
      <rPr>
        <b/>
        <sz val="9"/>
        <color theme="1"/>
        <rFont val="Arial"/>
      </rPr>
      <t>1oz grain equivalent</t>
    </r>
  </si>
  <si>
    <t>KELLOGG'S Strawberry- 55130</t>
  </si>
  <si>
    <r>
      <rPr>
        <sz val="9"/>
        <color theme="1"/>
        <rFont val="Arial"/>
      </rPr>
      <t>Poptart made with WG frosted fudge, WG first ingredient=</t>
    </r>
    <r>
      <rPr>
        <b/>
        <sz val="9"/>
        <color theme="1"/>
        <rFont val="Arial"/>
      </rPr>
      <t>1.25oz grain</t>
    </r>
    <r>
      <rPr>
        <sz val="9"/>
        <color theme="1"/>
        <rFont val="Arial"/>
      </rPr>
      <t xml:space="preserve">  </t>
    </r>
  </si>
  <si>
    <t>KELLOGG'S Chocolate - 12070</t>
  </si>
  <si>
    <r>
      <rPr>
        <sz val="9"/>
        <color theme="1"/>
        <rFont val="Arial"/>
      </rPr>
      <t>Poptart made with WG blueberry,WG first ingredent=</t>
    </r>
    <r>
      <rPr>
        <b/>
        <sz val="9"/>
        <color theme="1"/>
        <rFont val="Arial"/>
      </rPr>
      <t>1.25oz grain</t>
    </r>
    <r>
      <rPr>
        <sz val="9"/>
        <color theme="1"/>
        <rFont val="Arial"/>
      </rPr>
      <t xml:space="preserve"> </t>
    </r>
  </si>
  <si>
    <t>KELLOGG'S Blueberry- 17196</t>
  </si>
  <si>
    <t>BREAD, BRK, WAFFLES, WG</t>
  </si>
  <si>
    <t>Fully prepared and individually frozen whole grain waffle</t>
  </si>
  <si>
    <t>144/1.4oz</t>
  </si>
  <si>
    <t>CON AGRA/KRUSTEAZ # 40321</t>
  </si>
  <si>
    <t xml:space="preserve">2 waffles = 2.25 oz grain equivalent                                   </t>
  </si>
  <si>
    <t>BREAD, BRK, WAFFLES DUTCH, WG</t>
  </si>
  <si>
    <t>Fully prepared and individually frozen whole grain Dutch Waffles</t>
  </si>
  <si>
    <t>48/2.86Z=5"waf</t>
  </si>
  <si>
    <t>J&amp;J # 4521</t>
  </si>
  <si>
    <t xml:space="preserve">1 Dutch waffle = 2 oz grain equivalent                                                                    </t>
  </si>
  <si>
    <t>1 @</t>
  </si>
  <si>
    <t>BREAD, CEREAL BAR GRANOLA</t>
  </si>
  <si>
    <r>
      <rPr>
        <sz val="9"/>
        <color theme="1"/>
        <rFont val="Arial"/>
      </rPr>
      <t xml:space="preserve">Quaker Chewy Granola Bar Dark Chocolate Chunk </t>
    </r>
    <r>
      <rPr>
        <b/>
        <sz val="9"/>
        <color theme="1"/>
        <rFont val="Arial"/>
      </rPr>
      <t xml:space="preserve">CN:1.41oz=1G         </t>
    </r>
  </si>
  <si>
    <t>125/1.41oz</t>
  </si>
  <si>
    <t>PEPSICO 56587 or Equal to</t>
  </si>
  <si>
    <t>Case</t>
  </si>
  <si>
    <r>
      <rPr>
        <sz val="9"/>
        <color theme="1"/>
        <rFont val="Arial"/>
      </rPr>
      <t xml:space="preserve">Quaker Chewy Granola Bar Red. Sug. Cookies n' Creme </t>
    </r>
    <r>
      <rPr>
        <b/>
        <sz val="9"/>
        <color theme="1"/>
        <rFont val="Arial"/>
      </rPr>
      <t xml:space="preserve">CN:1.37oz=1G       </t>
    </r>
  </si>
  <si>
    <t>125/1.37oz</t>
  </si>
  <si>
    <t>PEPSICO 56586or Equal to</t>
  </si>
  <si>
    <t>BREAD, CEREAL BAR, WG, CHEWY</t>
  </si>
  <si>
    <t xml:space="preserve">Individually wrapped WG cereal bars- </t>
  </si>
  <si>
    <t>96/1.42 OZ</t>
  </si>
  <si>
    <t>GENERAL MILLS - or Equal To</t>
  </si>
  <si>
    <r>
      <rPr>
        <sz val="9"/>
        <color theme="1"/>
        <rFont val="Arial"/>
      </rPr>
      <t xml:space="preserve"> </t>
    </r>
    <r>
      <rPr>
        <b/>
        <sz val="9"/>
        <color theme="1"/>
        <rFont val="Arial"/>
      </rPr>
      <t xml:space="preserve">1 Cereal Bar = 1 Grain Equivalent                                                   </t>
    </r>
  </si>
  <si>
    <t>96/1.42Z</t>
  </si>
  <si>
    <t>COCOA PUFFS - 45577</t>
  </si>
  <si>
    <t>CINNAMON TST CRUNCH - 45576</t>
  </si>
  <si>
    <t>GOLDEN GRAHAMS - 31913</t>
  </si>
  <si>
    <t xml:space="preserve">BREAD, CEREAL BAR, WG, </t>
  </si>
  <si>
    <t>Individually wrapped Crunchy WG cereal bars</t>
  </si>
  <si>
    <t>108/1.48 OZ</t>
  </si>
  <si>
    <t>GENERAL MILLS - or Equal TO</t>
  </si>
  <si>
    <t>CRUNCHY, GLUTEN FREE</t>
  </si>
  <si>
    <r>
      <rPr>
        <sz val="9"/>
        <color theme="1"/>
        <rFont val="Arial"/>
      </rPr>
      <t xml:space="preserve"> 2pk </t>
    </r>
    <r>
      <rPr>
        <b/>
        <sz val="9"/>
        <color theme="1"/>
        <rFont val="Arial"/>
      </rPr>
      <t xml:space="preserve">Cereal Bar = 1.25 Grain Equivalent                                          </t>
    </r>
  </si>
  <si>
    <t>6/18/1.5Z</t>
  </si>
  <si>
    <t>Nature Valley - Oats 'N Honey - 33530</t>
  </si>
  <si>
    <t>Nature Valley - Peanut Butter - 33550</t>
  </si>
  <si>
    <t>BREAD, CEREAL BAR, NUTRI GRAIN</t>
  </si>
  <si>
    <t xml:space="preserve">Kellogg's Nutri-Grain Cereal Bars </t>
  </si>
  <si>
    <t>96/1.55oz</t>
  </si>
  <si>
    <t>KELLOGG'S or Equal To</t>
  </si>
  <si>
    <t xml:space="preserve">EACH 1.55oz cereal bar =1oz GRAIN                                                   </t>
  </si>
  <si>
    <t>96/1.55Z</t>
  </si>
  <si>
    <t>APPLE # 59779 or Equal To</t>
  </si>
  <si>
    <t>BLUEBERRY # 90819</t>
  </si>
  <si>
    <t>STRAWBERRY # 59772</t>
  </si>
  <si>
    <t>BREAD, CEREAL BOWL PAK, WG</t>
  </si>
  <si>
    <t>Must HAVE minimum of 1 gram fiber per serving and whole grain listed</t>
  </si>
  <si>
    <t>96 EACH</t>
  </si>
  <si>
    <r>
      <rPr>
        <sz val="9"/>
        <color theme="1"/>
        <rFont val="Arial"/>
      </rPr>
      <t xml:space="preserve">as first ingredient.        </t>
    </r>
    <r>
      <rPr>
        <b/>
        <sz val="9"/>
        <color theme="1"/>
        <rFont val="Arial"/>
      </rPr>
      <t xml:space="preserve">                                                                           </t>
    </r>
  </si>
  <si>
    <t>BLUEBERRY CHEX -184463</t>
  </si>
  <si>
    <t>NEW</t>
  </si>
  <si>
    <t>96/IND</t>
  </si>
  <si>
    <t>CINNAMON TOAST CRUNCH - 29444</t>
  </si>
  <si>
    <t>COCOA PUFFS - 31888</t>
  </si>
  <si>
    <t>HONEY CHEERIOS- 184470</t>
  </si>
  <si>
    <t>HONEY NUT CHEX- 11866</t>
  </si>
  <si>
    <t>GOLDEN GRAHAMS - 11943</t>
  </si>
  <si>
    <t>LUCKY CHARMS - 31917</t>
  </si>
  <si>
    <t>REESE'S PUFFS - 31919</t>
  </si>
  <si>
    <t>TRIX- 31922</t>
  </si>
  <si>
    <t>BREAD, CINNAMON ROLL, WG</t>
  </si>
  <si>
    <t>Whole grain freezer to oven cinnamon rolls</t>
  </si>
  <si>
    <t>100/2.7oz</t>
  </si>
  <si>
    <t>Pillsbury # 11111 or Equal To</t>
  </si>
  <si>
    <r>
      <rPr>
        <sz val="9"/>
        <color theme="1"/>
        <rFont val="Arial"/>
      </rPr>
      <t>1-2.7oz cinnamon roll=2oz Grain Equivalent</t>
    </r>
    <r>
      <rPr>
        <b/>
        <sz val="9"/>
        <color theme="1"/>
        <rFont val="Arial"/>
      </rPr>
      <t xml:space="preserve">             </t>
    </r>
    <r>
      <rPr>
        <sz val="9"/>
        <color theme="1"/>
        <rFont val="Arial"/>
      </rPr>
      <t xml:space="preserve">   </t>
    </r>
  </si>
  <si>
    <t>BREAD, GARLIC TOAST WG</t>
  </si>
  <si>
    <t>B4S 1" Whole Grain Garlic Toast</t>
  </si>
  <si>
    <t>125/1.2oz slices</t>
  </si>
  <si>
    <t>FLOWERS BAKERIES or Equal To</t>
  </si>
  <si>
    <t xml:space="preserve">1-1.2oz slice=1G equivalent                                                  </t>
  </si>
  <si>
    <t>#99887160</t>
  </si>
  <si>
    <t>BREAD, DONUT, LONG JOHN</t>
  </si>
  <si>
    <t xml:space="preserve">Donut Long John RTI W/G                                                                        </t>
  </si>
  <si>
    <t>96/2oz</t>
  </si>
  <si>
    <t>BAKER BOY # 25232</t>
  </si>
  <si>
    <t>BREAD, DONUT, MINI CAKE</t>
  </si>
  <si>
    <t xml:space="preserve">Donut Mini Cake - Cinnamon Sugar                    </t>
  </si>
  <si>
    <t>144/.5 OZ OR</t>
  </si>
  <si>
    <t>BAKER BOY # 35674</t>
  </si>
  <si>
    <t>48 SRV OF 3</t>
  </si>
  <si>
    <t>BREAD, MUFFIN I/W 3.6</t>
  </si>
  <si>
    <t xml:space="preserve">Muffin, WG, Blueberry, I/W 3.6OZ                                                         </t>
  </si>
  <si>
    <t>48/3.6oz</t>
  </si>
  <si>
    <t>SMART CHOICE-#06661 or Equal To</t>
  </si>
  <si>
    <t xml:space="preserve">Muff, WG, Choclat Chip, IW, 3.6oz                                                        </t>
  </si>
  <si>
    <t>SMART CHOICE - # 06670 or Equal To</t>
  </si>
  <si>
    <t>BREAD, RICE VEGETABLE FRIED</t>
  </si>
  <si>
    <t>WG Vegetable Fried Brown Rice</t>
  </si>
  <si>
    <t xml:space="preserve">30.69# </t>
  </si>
  <si>
    <t>MINH - 69074 or Equal To</t>
  </si>
  <si>
    <r>
      <rPr>
        <sz val="9"/>
        <color theme="1"/>
        <rFont val="Arial"/>
      </rPr>
      <t xml:space="preserve"> 84/5.9oz=2 Grain and 1/4c veg.      </t>
    </r>
    <r>
      <rPr>
        <b/>
        <sz val="9"/>
        <color theme="1"/>
        <rFont val="Arial"/>
      </rPr>
      <t>6/5.163# packs</t>
    </r>
  </si>
  <si>
    <t>5.9z srv.</t>
  </si>
  <si>
    <t>BREAD, ROLL DOUGH 51% WG</t>
  </si>
  <si>
    <r>
      <rPr>
        <sz val="9"/>
        <color theme="1"/>
        <rFont val="Arial"/>
      </rPr>
      <t xml:space="preserve">Bridgford honey wheat roll dough 51% flour from W/G, layer pack  </t>
    </r>
    <r>
      <rPr>
        <b/>
        <sz val="9"/>
        <color theme="1"/>
        <rFont val="Arial"/>
      </rPr>
      <t>1oz Grain</t>
    </r>
  </si>
  <si>
    <t>360/1oz</t>
  </si>
  <si>
    <t>Bridgford # 6731</t>
  </si>
  <si>
    <r>
      <rPr>
        <sz val="9"/>
        <color theme="1"/>
        <rFont val="Arial"/>
      </rPr>
      <t xml:space="preserve">Bridgford honey wheat roll dough 51% flour from W/G, layer pack  </t>
    </r>
    <r>
      <rPr>
        <b/>
        <sz val="9"/>
        <color theme="1"/>
        <rFont val="Arial"/>
      </rPr>
      <t>2oz Grain</t>
    </r>
  </si>
  <si>
    <t>180/2oz</t>
  </si>
  <si>
    <t>Bridgford # 6735</t>
  </si>
  <si>
    <t xml:space="preserve">BREAD, SNACKS, CHIP CORN </t>
  </si>
  <si>
    <t>Corn chip bulk pack original</t>
  </si>
  <si>
    <t>8/16 OZ</t>
  </si>
  <si>
    <t>FRITO-LAY INC 12248</t>
  </si>
  <si>
    <t xml:space="preserve">1/2 cup = 1oz grain equivalent- Aprox 20 srv per bag - 160 per cs.  </t>
  </si>
  <si>
    <t xml:space="preserve">BREAD, SNACKS, CHIP TORTILLA </t>
  </si>
  <si>
    <t>Chip Tortilla round white salted, made w/100% whole grain corn.</t>
  </si>
  <si>
    <t>104/.875oz</t>
  </si>
  <si>
    <t>Tostitos - 18792 or Equal To</t>
  </si>
  <si>
    <t xml:space="preserve">1bag  tortilla chips = 1.25 oz grain equivalent          </t>
  </si>
  <si>
    <t>Per Bag</t>
  </si>
  <si>
    <t xml:space="preserve">8/2# </t>
  </si>
  <si>
    <t>Azteca 20084 or Equal To</t>
  </si>
  <si>
    <t xml:space="preserve">10-12 chips or 1oz chips = 1 oz grain equivalent    </t>
  </si>
  <si>
    <t>BREAD, SNACKS, CHIP SUN</t>
  </si>
  <si>
    <t xml:space="preserve">Sunchips Multigrain Snacks - made with whole corn   </t>
  </si>
  <si>
    <t>104/1OZ BG</t>
  </si>
  <si>
    <t>SUNCHIPS - HAVEST CHEDDAR -11152</t>
  </si>
  <si>
    <t xml:space="preserve">EACH 1 OZ BAG= 1.25 OZ GRAIN SRVING              </t>
  </si>
  <si>
    <t>SUNCHIPS - GARDEN SALSA - 36445</t>
  </si>
  <si>
    <t xml:space="preserve">                                                                                 GRAIN/BREAD SUB-TOTAL</t>
  </si>
  <si>
    <t>FRUIT DRY/FROZEN  *USA on everything possible*</t>
  </si>
  <si>
    <t>FRUIT, DRY, APPLESAUCE CUP</t>
  </si>
  <si>
    <t xml:space="preserve">Shelf stable applesauce cups must provide ½ cup fruit equivalent under the NSLP guidelines. Individual servings must be a minimum of 4.5 oz net weight. Cups must be shelf stable in dry storage for 18 months. Must be made in a nut-free facility. Flavors to include Original, Cinnamon, Strawberry, Strawberry Banana, Blue Raspberry, Mixed Fruit, Watermelon, Cherry, Blueberry, Birthday Cake, and Sour Apple. Sweetened with real sugar. Product contains zero grams fat, 100% Vitamin C and must not contain HFCS. Made with 100% domestically grown fruit. </t>
  </si>
  <si>
    <t>96/4.5Z</t>
  </si>
  <si>
    <t>Acceptable Brand: National Food Group/Zee Zees or equal to.</t>
  </si>
  <si>
    <t>NATLFD - Cinnamon A1410</t>
  </si>
  <si>
    <t>NATLFD - Original A3500</t>
  </si>
  <si>
    <t>NATLFD - Rock'n Blue Raspberry A3530</t>
  </si>
  <si>
    <t>NATLFD - Super Sour Apple A3540</t>
  </si>
  <si>
    <t>NATLFD - Strawberry A1490</t>
  </si>
  <si>
    <t>NATLFD - Cherry A1525</t>
  </si>
  <si>
    <t>NATLFD -Mango/ Peach A3810</t>
  </si>
  <si>
    <t>NATLFD -Strawberry/ Banana A3700</t>
  </si>
  <si>
    <t>NATLFD - Watermelon A3510</t>
  </si>
  <si>
    <t xml:space="preserve">or Equal To </t>
  </si>
  <si>
    <t>FRUIT, DRY, FRUIT COCKTAIL</t>
  </si>
  <si>
    <t xml:space="preserve">Fruit cocktail in juice.*USA*            </t>
  </si>
  <si>
    <t xml:space="preserve">6/#10
</t>
  </si>
  <si>
    <t xml:space="preserve">SOUNSOURCE MERIT #00105 or Equal To
</t>
  </si>
  <si>
    <t>FRUIT, DRY, 100% JUICE ASEPTIC</t>
  </si>
  <si>
    <t xml:space="preserve">100% Juice Boxes - all natural shelf stable juices, portion controlled, straw included </t>
  </si>
  <si>
    <t>DRAGON PUNCH</t>
  </si>
  <si>
    <t>44/4.23Z</t>
  </si>
  <si>
    <t>FRUIT, DRY, MANDARIN ORANGES</t>
  </si>
  <si>
    <r>
      <rPr>
        <sz val="9"/>
        <color theme="1"/>
        <rFont val="Arial"/>
      </rPr>
      <t>Whole mandarin oranges packed in</t>
    </r>
    <r>
      <rPr>
        <b/>
        <sz val="9"/>
        <color theme="1"/>
        <rFont val="Arial"/>
      </rPr>
      <t xml:space="preserve"> light syrup         </t>
    </r>
  </si>
  <si>
    <t xml:space="preserve">  WORLD #14919  or Equal To 
</t>
  </si>
  <si>
    <t xml:space="preserve">FRUIT, DRY, PEACHES </t>
  </si>
  <si>
    <r>
      <rPr>
        <sz val="9"/>
        <color theme="1"/>
        <rFont val="Arial"/>
      </rPr>
      <t xml:space="preserve">Peaches, sliced choice  *USA*    </t>
    </r>
    <r>
      <rPr>
        <b/>
        <sz val="9"/>
        <color theme="1"/>
        <rFont val="Arial"/>
      </rPr>
      <t xml:space="preserve"> light syrup</t>
    </r>
  </si>
  <si>
    <t xml:space="preserve">ORCHARD #24416  or Equal To
</t>
  </si>
  <si>
    <t>FRUIT, DRY, PEARS</t>
  </si>
  <si>
    <r>
      <rPr>
        <sz val="9"/>
        <color theme="1"/>
        <rFont val="Arial"/>
      </rPr>
      <t>Pears, sliced , choice in</t>
    </r>
    <r>
      <rPr>
        <b/>
        <sz val="9"/>
        <color theme="1"/>
        <rFont val="Arial"/>
      </rPr>
      <t xml:space="preserve"> juice</t>
    </r>
    <r>
      <rPr>
        <sz val="9"/>
        <color theme="1"/>
        <rFont val="Arial"/>
      </rPr>
      <t xml:space="preserve"> *USA*            </t>
    </r>
  </si>
  <si>
    <t xml:space="preserve"> SUNSOURCE MERIT #00122 or Equal To
</t>
  </si>
  <si>
    <t>FRUIT, DRY, PINEAPPLE</t>
  </si>
  <si>
    <t xml:space="preserve">Pineapple Chunks in Clarified Juice is a canned food prepared from small, </t>
  </si>
  <si>
    <t>6/81oz Bgs</t>
  </si>
  <si>
    <t>DOLE #01441 or Equal To</t>
  </si>
  <si>
    <t xml:space="preserve">wedge-shaped sections of pineapple with clarified juice as the packing medium. </t>
  </si>
  <si>
    <r>
      <rPr>
        <b/>
        <sz val="9"/>
        <color theme="1"/>
        <rFont val="Arial"/>
      </rPr>
      <t xml:space="preserve">No sulfites added. </t>
    </r>
    <r>
      <rPr>
        <sz val="9"/>
        <color rgb="FFFF0000"/>
        <rFont val="Arial"/>
      </rPr>
      <t xml:space="preserve">  (Delmonte or Dole required, no off brands please)</t>
    </r>
    <r>
      <rPr>
        <sz val="9"/>
        <color theme="1"/>
        <rFont val="Arial"/>
      </rPr>
      <t xml:space="preserve">  </t>
    </r>
  </si>
  <si>
    <t>FRUIT, FROZEN, BLACKBERRIES</t>
  </si>
  <si>
    <t>BLACKBERRIESE, FRESH, IQF</t>
  </si>
  <si>
    <t>FRUIT, FROZEN, FRUIT DELUXE, IQF</t>
  </si>
  <si>
    <t xml:space="preserve">IQF Mixed Fruit-Peaches, Strawberries, Pineapple, Honeydew Melons </t>
  </si>
  <si>
    <t xml:space="preserve"> and Red Seedless Grapes.             </t>
  </si>
  <si>
    <t>2/5#</t>
  </si>
  <si>
    <t>DOLE 16511</t>
  </si>
  <si>
    <t>FRUIT, FROZEN, SHERBET</t>
  </si>
  <si>
    <t>Luigi's Sherbet-Easy to Spoon creamy texture, Provides 1/4 cup fruit under the CN</t>
  </si>
  <si>
    <t>96/4Z</t>
  </si>
  <si>
    <t>J&amp;J - LUIGI'S ORANGE-38440</t>
  </si>
  <si>
    <t xml:space="preserve"> Program, 100% RDA Vitamin C, Gluten Free, Low sodium</t>
  </si>
  <si>
    <t>LUIGI'S LIME - 38442</t>
  </si>
  <si>
    <t xml:space="preserve">1-4oz preportioned cup = provides 1/4 cup fruit serving           </t>
  </si>
  <si>
    <t>FRUIT, FROZEN, STRAWBERRY DICED</t>
  </si>
  <si>
    <t xml:space="preserve">IQF Diced Strawberries </t>
  </si>
  <si>
    <t>Dole 17951</t>
  </si>
  <si>
    <t>FRUIT, FROZEN, 100% JUICE K PAKS</t>
  </si>
  <si>
    <r>
      <rPr>
        <sz val="9"/>
        <color theme="1"/>
        <rFont val="Arial"/>
      </rPr>
      <t xml:space="preserve">100% Juice fortified with Calcium, Vit A, C and E.  </t>
    </r>
    <r>
      <rPr>
        <b/>
        <sz val="9"/>
        <color theme="1"/>
        <rFont val="Arial"/>
      </rPr>
      <t>KPAKS</t>
    </r>
  </si>
  <si>
    <t>COUNTRY PURE -ARDMORE K PAKS or Equal To</t>
  </si>
  <si>
    <t>APPLE - 41771</t>
  </si>
  <si>
    <t>We would really like to stay with all Country Pure Juice products.  Our students do</t>
  </si>
  <si>
    <t>APPLE CHERRY - 41760</t>
  </si>
  <si>
    <t xml:space="preserve"> not care for the taste of the Suncup juices. </t>
  </si>
  <si>
    <t>FRUIT PUNCH - 41776</t>
  </si>
  <si>
    <t>GRAPE - 41773</t>
  </si>
  <si>
    <t>ORANGE - 41770</t>
  </si>
  <si>
    <t>ORANGE PINEAPPLE - 41774</t>
  </si>
  <si>
    <t>FRUIT, FROZEN, JUICE V-BLEND</t>
  </si>
  <si>
    <t>4oz. Eco carton, frozen, Pasteurized, 100% juice from concentrate.  No additives or</t>
  </si>
  <si>
    <t>COUNTRY PURE- ARDMOR</t>
  </si>
  <si>
    <t xml:space="preserve">preservatives.  Product must have a vegetable listed as the first (predominant) </t>
  </si>
  <si>
    <t>70/4Z</t>
  </si>
  <si>
    <t>WANGO MANGO - 45711</t>
  </si>
  <si>
    <t xml:space="preserve">ingredient to allow contribution to other "other" or "additional" vegetable requirements </t>
  </si>
  <si>
    <t>CHERRY STAR - 45712</t>
  </si>
  <si>
    <t>as defined by USDA.  Product to include fortification of  Vitamins A, C &amp; E.</t>
  </si>
  <si>
    <t xml:space="preserve"> 1-4oz carton=1/2c. Veg.                                                                   </t>
  </si>
  <si>
    <t>FRUIT, FROZEN, WHOLE FRUIT CUP</t>
  </si>
  <si>
    <r>
      <rPr>
        <sz val="9"/>
        <color theme="1"/>
        <rFont val="Arial"/>
      </rPr>
      <t xml:space="preserve">Whole Fruit premium Frozen 100% Juice Cup                </t>
    </r>
    <r>
      <rPr>
        <b/>
        <sz val="9"/>
        <color theme="1"/>
        <rFont val="Arial"/>
      </rPr>
      <t xml:space="preserve">      1-4.4oz cup=1/2c.fruit</t>
    </r>
  </si>
  <si>
    <t>J&amp;J SNACK or Equal To</t>
  </si>
  <si>
    <t xml:space="preserve">All varieties of WHOLE FRUIT premium frozen juice cups provide up to 1/2 cup </t>
  </si>
  <si>
    <t>96/4.4Z</t>
  </si>
  <si>
    <t>WILD CHERRY - 23060000</t>
  </si>
  <si>
    <t>single strength juice per 4.4 fl. Oz. cup.</t>
  </si>
  <si>
    <t>ORANGE PINE/CHERRY - 23060020</t>
  </si>
  <si>
    <t>MIXED BERRY/LEMONADE - 23060025</t>
  </si>
  <si>
    <t>STRAWBERRY/POM. -23060005</t>
  </si>
  <si>
    <t xml:space="preserve">   FRUIT DRY/FROZEN:</t>
  </si>
  <si>
    <t>VEGETABLES DRY/FROZEN *USA on everything possible*</t>
  </si>
  <si>
    <t>VEG. DRY, BEANS BLACK, SEASONED</t>
  </si>
  <si>
    <t>Beans, Santiago Seasoned vegetarian black beans</t>
  </si>
  <si>
    <t>6/26.9Z</t>
  </si>
  <si>
    <t>Basic American Foods # 60045 or = to</t>
  </si>
  <si>
    <t>VEG. DRY, BEANS GREEN</t>
  </si>
  <si>
    <r>
      <rPr>
        <sz val="9"/>
        <color theme="1"/>
        <rFont val="Arial"/>
      </rPr>
      <t xml:space="preserve">Beans, Green Cut, </t>
    </r>
    <r>
      <rPr>
        <sz val="9"/>
        <color rgb="FFFF0000"/>
        <rFont val="Arial"/>
      </rPr>
      <t>Low Sodium</t>
    </r>
  </si>
  <si>
    <t xml:space="preserve">US Grade A, Blue Lake, 4 sieve.  Beans should be plump, tender, MDW 60 oz. </t>
  </si>
  <si>
    <t>SUNSOURCE MERIT #00079</t>
  </si>
  <si>
    <t>Ranch or short cuts are unacceptable, liquid should be reasonably clear, slightly cloudy.</t>
  </si>
  <si>
    <t>VEG. DRY, BEANS LIGHT RED KIDNEY</t>
  </si>
  <si>
    <r>
      <rPr>
        <sz val="9"/>
        <color theme="1"/>
        <rFont val="Arial"/>
      </rPr>
      <t xml:space="preserve">Light Red Kidney Beans in Sauce, </t>
    </r>
    <r>
      <rPr>
        <sz val="9"/>
        <color rgb="FFFF0000"/>
        <rFont val="Arial"/>
      </rPr>
      <t>Low Sodium</t>
    </r>
    <r>
      <rPr>
        <sz val="9"/>
        <color theme="1"/>
        <rFont val="Arial"/>
      </rPr>
      <t>, Canned, Grade A</t>
    </r>
  </si>
  <si>
    <t>SUNSOURCE MERIT</t>
  </si>
  <si>
    <t>VEG. DRY, OLIVES</t>
  </si>
  <si>
    <t xml:space="preserve">MEDIUM PITTED WHOLE RIPE BLACK OLIVES                         </t>
  </si>
  <si>
    <r>
      <rPr>
        <sz val="9"/>
        <color theme="1"/>
        <rFont val="Arial"/>
      </rPr>
      <t>DISTIBUTORS CHOICE WORLD #26657</t>
    </r>
    <r>
      <rPr>
        <sz val="9"/>
        <color theme="1"/>
        <rFont val="Arial"/>
      </rPr>
      <t xml:space="preserve">
</t>
    </r>
  </si>
  <si>
    <t>VEG. DRY, PEPPER, GREEN CHILI</t>
  </si>
  <si>
    <t xml:space="preserve">Green Chili's Diced               </t>
  </si>
  <si>
    <t>27Z</t>
  </si>
  <si>
    <t xml:space="preserve">PALMAS #16025SPL or Equal To 
</t>
  </si>
  <si>
    <t xml:space="preserve">VEG. DRY, PEPPER JALPENO </t>
  </si>
  <si>
    <t xml:space="preserve">Jalapeno Peppers Sliced                                                                         </t>
  </si>
  <si>
    <t>1 GAL</t>
  </si>
  <si>
    <t>ROLAND # 45772 SPL or Equal To</t>
  </si>
  <si>
    <t>CONT.</t>
  </si>
  <si>
    <t>VEG. DRY, POTATO MASHED</t>
  </si>
  <si>
    <t>Potato Pearls Natural Mashed Potatoes, Low Sodium</t>
  </si>
  <si>
    <t>12/26.5Z</t>
  </si>
  <si>
    <t>BASIC AMERICAN FOODS - 10426</t>
  </si>
  <si>
    <t xml:space="preserve">360-1/4 cup srv of starchy veg. per cs.                 </t>
  </si>
  <si>
    <t>VEG. FROZEN, CARROTS CRINKLE CT</t>
  </si>
  <si>
    <t xml:space="preserve">Carrots, sliced, crinkle cut, frozen, US Grade A </t>
  </si>
  <si>
    <t xml:space="preserve">DISTRIBUTOR'S CHOICE </t>
  </si>
  <si>
    <t>PACKER 00224</t>
  </si>
  <si>
    <t>VEG. FROZEN,  CORN</t>
  </si>
  <si>
    <t xml:space="preserve">Corn, Sweet, Whole kernel, frozen IQF Grade A                         </t>
  </si>
  <si>
    <t>12/40Z</t>
  </si>
  <si>
    <t>SIMPLOT- 18733 or Equal To</t>
  </si>
  <si>
    <t xml:space="preserve">1.5 oz of french fries = 1/2c veg serv(approx. 12 fries) </t>
  </si>
  <si>
    <t xml:space="preserve">VEG. FROZEN, POTATO BABY </t>
  </si>
  <si>
    <t xml:space="preserve">ROASTED BABY BAKERS- Roasted, whole, skin- on baby potatoes with delicate </t>
  </si>
  <si>
    <t>6/2.5#</t>
  </si>
  <si>
    <t>SIMPLOT- 00048</t>
  </si>
  <si>
    <t>skin and buttery yellow flesh. Lightly seasoned with roasted garlic and black pepper.</t>
  </si>
  <si>
    <t xml:space="preserve">72.90SRV =3.29oz -1/2cup srv of starch veg. per cs.   </t>
  </si>
  <si>
    <t>VEG. FROZEN, POTATO BABY 1/2'S</t>
  </si>
  <si>
    <t xml:space="preserve">Flame roasted baby baker halves with a herb and parmesan seasoningl  </t>
  </si>
  <si>
    <t>SIMPLOT - 10071179037927 or Equal To</t>
  </si>
  <si>
    <t xml:space="preserve">71 SRV = 3.38oz - 1/2 srv of starch veg. per cs. </t>
  </si>
  <si>
    <t>VEG. FROZEN, POTATO ROSEMARY</t>
  </si>
  <si>
    <t xml:space="preserve">FLAME ROASTED ROSEMARY REDSKINS- 1" IN LENGTH. OVEN- ROASTED </t>
  </si>
  <si>
    <t>SIMPLOT- 757672</t>
  </si>
  <si>
    <t xml:space="preserve">RED POT LIGHTLY SEOSONED W/A  BLEND OF ROSEMARY &amp; SPICES  </t>
  </si>
  <si>
    <t xml:space="preserve">75 srv = 3.20 oz-1/2cup starchy veg. per cs                               </t>
  </si>
  <si>
    <t>VEG. FROZEN, POTATO, SIDEWINDERS BBQ</t>
  </si>
  <si>
    <t>Simplot Sidewinders Smokey BBQ batter- Original Cut</t>
  </si>
  <si>
    <t>6/4#</t>
  </si>
  <si>
    <t>SIMPLOT - 032182</t>
  </si>
  <si>
    <t xml:space="preserve">176.95 srv = 2.17oz-1/2cup starchy veg. per cs                             </t>
  </si>
  <si>
    <t>VEG. FROZEN, POTATO SMILES</t>
  </si>
  <si>
    <t xml:space="preserve">McCain Smiles Crispy mashed potato shaped product. </t>
  </si>
  <si>
    <t>MCCAIN SMILES # OIF03456</t>
  </si>
  <si>
    <t>4 smiles= 1/2c. Starchy veg.                      159.6 srv of 4</t>
  </si>
  <si>
    <t>VEG. FROZEN, POTATO SPUDSTER</t>
  </si>
  <si>
    <t>Original buttery spudsters ZGTF</t>
  </si>
  <si>
    <t>4/5#</t>
  </si>
  <si>
    <t>SIMPLOT SPUDSTERS -299028</t>
  </si>
  <si>
    <t xml:space="preserve">1cs of Spudsters 84.6/srv of 7@-1/2c. Starchy veg.            </t>
  </si>
  <si>
    <t>VEGETABLES DRY/FROZEN SUB-TOTAL:</t>
  </si>
  <si>
    <t>SUNDRY</t>
  </si>
  <si>
    <t>SUNDRY, BAKING, OIL</t>
  </si>
  <si>
    <t>Soybean Oil - TFF</t>
  </si>
  <si>
    <t>1 Gal</t>
  </si>
  <si>
    <t>DISTRIBUITORS CHOICE</t>
  </si>
  <si>
    <t>GALLONS</t>
  </si>
  <si>
    <t>SUNDRY, BAKING, CHICKEN BROTH</t>
  </si>
  <si>
    <t xml:space="preserve">100% Natural chicken broth 33% less sodium - Natural Goodness </t>
  </si>
  <si>
    <t>12/32Z</t>
  </si>
  <si>
    <t xml:space="preserve">SAWNSON #21957 or Equal To 
</t>
  </si>
  <si>
    <t>SUNDRY, BAKING, SUGAR</t>
  </si>
  <si>
    <t xml:space="preserve">Truvia brown sugar baking blend                                       </t>
  </si>
  <si>
    <t>8/18Z</t>
  </si>
  <si>
    <t xml:space="preserve">TRUVIA # 110013157 or equal to </t>
  </si>
  <si>
    <t>Granulated, 25 pound bags preferred ……………………</t>
  </si>
  <si>
    <t xml:space="preserve">DOMINO or Equal To </t>
  </si>
  <si>
    <t>SUNDRY,CONDIMENT, MIRACLE WHIP</t>
  </si>
  <si>
    <t>Kraft Miracle Whip "Lite" Dressing=half the calories and fat with all the tangy zip.</t>
  </si>
  <si>
    <t>200/12GM</t>
  </si>
  <si>
    <t>KRAFT 66366</t>
  </si>
  <si>
    <t xml:space="preserve">PACK: 200/12.4g </t>
  </si>
  <si>
    <t>SUNDRY, CONDIMENT, PICKLE DILL</t>
  </si>
  <si>
    <r>
      <rPr>
        <sz val="9"/>
        <color theme="1"/>
        <rFont val="Arial"/>
      </rPr>
      <t xml:space="preserve">Processed Hamburger Dill Slice Pickles </t>
    </r>
    <r>
      <rPr>
        <sz val="9"/>
        <color rgb="FFFF0000"/>
        <rFont val="Arial"/>
      </rPr>
      <t>(370mg sodium per 7 slices of pickle)</t>
    </r>
  </si>
  <si>
    <t>5GAL</t>
  </si>
  <si>
    <t>BAY VALLEY - #09522840202</t>
  </si>
  <si>
    <t>PACK: 5 GAL-APPROX. 2000 -1/8" KK SLICES</t>
  </si>
  <si>
    <t>SUNDRY, CONDIMENT, SOUR CREAM</t>
  </si>
  <si>
    <t xml:space="preserve">Sour Cream Portion control packets, 1oz  </t>
  </si>
  <si>
    <t>100/1Z</t>
  </si>
  <si>
    <t xml:space="preserve">DAISY BRANDS 20100 </t>
  </si>
  <si>
    <t>SUNDRY, CONDIMENT, SYRUP</t>
  </si>
  <si>
    <t>Syrup pancake, sugar free 1 oz cup</t>
  </si>
  <si>
    <t>CF SAUER - 06384</t>
  </si>
  <si>
    <t>SUNDRY, DRESSING, RANCH FF</t>
  </si>
  <si>
    <t xml:space="preserve">Single serve cup of traditional creamy ranch dressing w/out the fat.   </t>
  </si>
  <si>
    <t>120/1Z</t>
  </si>
  <si>
    <t xml:space="preserve">MARZETTI'S - 83985 or Equal To </t>
  </si>
  <si>
    <t>SUNDRY, DRESSING, RANCH MIX, PWD</t>
  </si>
  <si>
    <t>Original Ranch Dressing Mix</t>
  </si>
  <si>
    <t>18/3.2 oz pouch</t>
  </si>
  <si>
    <t>Chef's Companion # 57075 or Equal To</t>
  </si>
  <si>
    <t>SUNDRY, GRAVY PEPPERED L/S</t>
  </si>
  <si>
    <t xml:space="preserve">Conestoga Low Sodium Peppered Gravy Mix        </t>
  </si>
  <si>
    <t>12/12Z</t>
  </si>
  <si>
    <t>C.H. GUENTHER&amp;SON, INC. -99484</t>
  </si>
  <si>
    <t>SUNDRY SUB-TOTAL:</t>
  </si>
  <si>
    <t>DAIRY/DAIRY ALTERNATIVES</t>
  </si>
  <si>
    <t>SUNDRY, MILK, ICE CREAM FUDGE B.</t>
  </si>
  <si>
    <t xml:space="preserve">Blue ribbon classics fudge bar.      </t>
  </si>
  <si>
    <t>48/3Z</t>
  </si>
  <si>
    <t xml:space="preserve">BLUE BUNNY OR EQUAL TO </t>
  </si>
  <si>
    <t>FUDGE BAR - 1027703</t>
  </si>
  <si>
    <t>SUNDRY, MILK, PUDDING</t>
  </si>
  <si>
    <t>Distributors Choice</t>
  </si>
  <si>
    <t xml:space="preserve">Pudding butterscotch TFF cup                           </t>
  </si>
  <si>
    <t>48/3.5Z</t>
  </si>
  <si>
    <r>
      <rPr>
        <sz val="9"/>
        <color theme="1"/>
        <rFont val="Arial"/>
      </rPr>
      <t xml:space="preserve">FRESH - </t>
    </r>
    <r>
      <rPr>
        <sz val="9"/>
        <color theme="1"/>
        <rFont val="Arial"/>
      </rPr>
      <t>or Equal To #30895</t>
    </r>
  </si>
  <si>
    <t xml:space="preserve">Pudding chocolate TFF cup                                                        </t>
  </si>
  <si>
    <r>
      <rPr>
        <sz val="9"/>
        <color theme="1"/>
        <rFont val="Arial"/>
      </rPr>
      <t xml:space="preserve">FRESH - </t>
    </r>
    <r>
      <rPr>
        <sz val="9"/>
        <color theme="1"/>
        <rFont val="Arial"/>
      </rPr>
      <t>or Equal To #30889</t>
    </r>
  </si>
  <si>
    <t xml:space="preserve">Pudding vanilla TFF cup        </t>
  </si>
  <si>
    <r>
      <rPr>
        <sz val="9"/>
        <color theme="1"/>
        <rFont val="Arial"/>
      </rPr>
      <t xml:space="preserve">FRESH - </t>
    </r>
    <r>
      <rPr>
        <sz val="9"/>
        <color theme="1"/>
        <rFont val="Arial"/>
      </rPr>
      <t>or Equal To #30891</t>
    </r>
  </si>
  <si>
    <t>SUNDRY, MILK SOY</t>
  </si>
  <si>
    <t>Soy milk 8.25oz aseptic boxes, shelf stable</t>
  </si>
  <si>
    <t>KIKKOMAN PEARL or Equal To</t>
  </si>
  <si>
    <t xml:space="preserve">CHOCOLATE AND VANILLA                                               </t>
  </si>
  <si>
    <t>24/8Z</t>
  </si>
  <si>
    <t>chocolate #6185</t>
  </si>
  <si>
    <t>vanilla #6184</t>
  </si>
  <si>
    <t>SUNDRY, MILK ALMOND</t>
  </si>
  <si>
    <t>Almond milk 8oz aseptic boxes, shelf stable</t>
  </si>
  <si>
    <t xml:space="preserve">CHOCOLATE AND VANILLA                                                           </t>
  </si>
  <si>
    <t>18/8Z</t>
  </si>
  <si>
    <t>chocolate #136460</t>
  </si>
  <si>
    <t xml:space="preserve"> vanilla #136461</t>
  </si>
  <si>
    <t>SUNDRY, MILK, HEAVY WHIPPING CREAM</t>
  </si>
  <si>
    <t>32z</t>
  </si>
  <si>
    <t>DAIRY/DAIRY ALTERNATIVES SUB-TOTAL:</t>
  </si>
  <si>
    <t>PAPER/CHEMICAL SUPPLIES</t>
  </si>
  <si>
    <t>PAPER, 5 COMP TRAY</t>
  </si>
  <si>
    <t>5 COMPARTMENT TRAY - 8.25x10.25</t>
  </si>
  <si>
    <t>4/125CT</t>
  </si>
  <si>
    <t>Pactiv YTH1-0500</t>
  </si>
  <si>
    <t>PAPER, BAGS RECLOSABLE</t>
  </si>
  <si>
    <t>Low Density Reclosable Bags</t>
  </si>
  <si>
    <t xml:space="preserve">SANDWICH </t>
  </si>
  <si>
    <t>500 CT</t>
  </si>
  <si>
    <t>Inteplast RZIP-SAND</t>
  </si>
  <si>
    <r>
      <rPr>
        <sz val="9"/>
        <color theme="1"/>
        <rFont val="Arial"/>
      </rPr>
      <t>QUART</t>
    </r>
    <r>
      <rPr>
        <b/>
        <sz val="9"/>
        <color theme="1"/>
        <rFont val="Arial"/>
      </rPr>
      <t xml:space="preserve"> </t>
    </r>
  </si>
  <si>
    <t xml:space="preserve">Inteplast RZIP-QRT </t>
  </si>
  <si>
    <t xml:space="preserve">GALLON </t>
  </si>
  <si>
    <t>250 CT</t>
  </si>
  <si>
    <t>Inteplast RZIP-GAL</t>
  </si>
  <si>
    <t>PAPER, BAGS SANDWICH CLEAR</t>
  </si>
  <si>
    <t xml:space="preserve">Saddle Pack - Sandwich bag Clear 5.5x5.5        </t>
  </si>
  <si>
    <t>2000 CT</t>
  </si>
  <si>
    <t>DISTRIBUTOR'S CHOICE - PC55-SP</t>
  </si>
  <si>
    <t>PAPER, GLOVES, VINYL P.F.</t>
  </si>
  <si>
    <t xml:space="preserve">GLOVE, SERVING, VINYL, POWDER FREE- NON- LATEX - FOOD SERVICE </t>
  </si>
  <si>
    <t>INTEPLAST or Equal to</t>
  </si>
  <si>
    <t xml:space="preserve">                                                              non-allergenic, synthetic, powder free.</t>
  </si>
  <si>
    <t>10/100</t>
  </si>
  <si>
    <r>
      <rPr>
        <sz val="9"/>
        <color theme="1"/>
        <rFont val="Arial"/>
      </rPr>
      <t xml:space="preserve">MED - </t>
    </r>
    <r>
      <rPr>
        <sz val="9"/>
        <color theme="1"/>
        <rFont val="Arial"/>
      </rPr>
      <t>INTEPLAST #VF002</t>
    </r>
  </si>
  <si>
    <r>
      <rPr>
        <sz val="9"/>
        <color theme="1"/>
        <rFont val="Arial"/>
      </rPr>
      <t>LRG-I</t>
    </r>
    <r>
      <rPr>
        <sz val="9"/>
        <color theme="1"/>
        <rFont val="Arial"/>
      </rPr>
      <t>NTEPLAST #VF003</t>
    </r>
  </si>
  <si>
    <t>PAPER, FOOD TRAY RED PLAID</t>
  </si>
  <si>
    <t xml:space="preserve">FOOD TRAY, PAPER #100 (USE FOR NACHOS)           </t>
  </si>
  <si>
    <t>4/250</t>
  </si>
  <si>
    <t>#100 - DISTRIBUTORS CHOICE</t>
  </si>
  <si>
    <t>PAPER, SPORK KIT</t>
  </si>
  <si>
    <t>Spork, Napkin, Straw kit</t>
  </si>
  <si>
    <t>1000 CT</t>
  </si>
  <si>
    <t>Berkley 5670</t>
  </si>
  <si>
    <t>PAPER, PAN LINERS</t>
  </si>
  <si>
    <t>Quilon paper baking pan liner, 1000ct, 16x24</t>
  </si>
  <si>
    <t>DISTRIBUTOR'S CHOICE- BAGCRAFT #030001</t>
  </si>
  <si>
    <t>PAN LINER STMTBL, OVENABLE HI-HT</t>
  </si>
  <si>
    <t xml:space="preserve">PanHandlers ovenable pan liners clear nylon 34'x16" Bake up to 400°F full pan  </t>
  </si>
  <si>
    <t>HANDGARDS - 304985022 or Equal To</t>
  </si>
  <si>
    <t>TRASH CAN LINER, 60 GAL</t>
  </si>
  <si>
    <r>
      <rPr>
        <sz val="9"/>
        <color theme="1"/>
        <rFont val="Arial"/>
      </rPr>
      <t xml:space="preserve">LINER 38X58 60G </t>
    </r>
    <r>
      <rPr>
        <b/>
        <sz val="9"/>
        <color theme="1"/>
        <rFont val="Arial"/>
      </rPr>
      <t>1.7 ML BLK</t>
    </r>
  </si>
  <si>
    <t>PITT PLASTICS INC - COMPAN - # or Equal To</t>
  </si>
  <si>
    <t>CHEMICAL - DISH LIQUID</t>
  </si>
  <si>
    <t>Liquid detergent for manual washing of pots and pans</t>
  </si>
  <si>
    <t>8/38Z</t>
  </si>
  <si>
    <t>DAWN 45112 or Equal To</t>
  </si>
  <si>
    <t xml:space="preserve">CHEMICAL - QUAT SANITIZER </t>
  </si>
  <si>
    <t xml:space="preserve">QUAT SANITIZER -for dish sanitation and food surfaces                  </t>
  </si>
  <si>
    <t>4/1 GAL</t>
  </si>
  <si>
    <t>DISTRIBUTORS CHOICE
INTERCON #23441</t>
  </si>
  <si>
    <t xml:space="preserve">PAPER/CHEMICAL SUPPLIES SUB TOTAL:     </t>
  </si>
  <si>
    <t>DISTRIBUTOR'S CHOICE - Coloma 01261</t>
  </si>
  <si>
    <t>2023 - 2024 Commodity  Price</t>
  </si>
  <si>
    <t>2023 - 2024 Commercial   Price</t>
  </si>
  <si>
    <t xml:space="preserve">DIST ORDER # Commercial &amp; Commodity  </t>
  </si>
  <si>
    <t>*PAPER/CHEMICAL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</si>
</sst>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164" formatCode="00000"/>
    <numFmt numFmtId="165" formatCode="&quot;$&quot;#,##0.00"/>
    <numFmt numFmtId="166" formatCode="_(&quot;$&quot;* #,##0.0000_);_(&quot;$&quot;* \(#,##0.0000\);_(&quot;$&quot;* &quot;-&quot;??_);_(@_)"/>
    <numFmt numFmtId="167" formatCode="#,##0.000"/>
    <numFmt numFmtId="168" formatCode="_(&quot;$&quot;* #,##0.00_);_(&quot;$&quot;* \(#,##0.00\);_(&quot;$&quot;* &quot;-&quot;????_);_(@_)"/>
  </numFmts>
  <fonts count="71">
    <font>
      <sz val="11"/>
      <color theme="1"/>
      <name val="Calibri"/>
      <scheme val="minor"/>
    </font>
    <font>
      <b/>
      <sz val="20"/>
      <color rgb="FF000000"/>
      <name val="Arial"/>
    </font>
    <font>
      <sz val="12"/>
      <color rgb="FF000000"/>
      <name val="Arial"/>
    </font>
    <font>
      <sz val="12"/>
      <color theme="1"/>
      <name val="Arial"/>
    </font>
    <font>
      <b/>
      <sz val="12"/>
      <color theme="1"/>
      <name val="Arial"/>
    </font>
    <font>
      <b/>
      <sz val="14"/>
      <color rgb="FF000000"/>
      <name val="Arial"/>
    </font>
    <font>
      <sz val="18"/>
      <color rgb="FF000000"/>
      <name val="Arial"/>
    </font>
    <font>
      <b/>
      <sz val="18"/>
      <color rgb="FF000000"/>
      <name val="Arial"/>
    </font>
    <font>
      <b/>
      <sz val="18"/>
      <color theme="1"/>
      <name val="Arial"/>
    </font>
    <font>
      <sz val="20"/>
      <color theme="1"/>
      <name val="Arial"/>
    </font>
    <font>
      <b/>
      <sz val="20"/>
      <color theme="1"/>
      <name val="Arial"/>
    </font>
    <font>
      <sz val="11"/>
      <name val="Calibri"/>
    </font>
    <font>
      <b/>
      <sz val="16"/>
      <color theme="1"/>
      <name val="Arial"/>
    </font>
    <font>
      <b/>
      <sz val="24"/>
      <color theme="1"/>
      <name val="Arial"/>
    </font>
    <font>
      <sz val="9"/>
      <color theme="1"/>
      <name val="Arial"/>
    </font>
    <font>
      <sz val="14"/>
      <color theme="1"/>
      <name val="Arial"/>
    </font>
    <font>
      <sz val="8"/>
      <color theme="1"/>
      <name val="Arial"/>
    </font>
    <font>
      <sz val="8"/>
      <color rgb="FF000000"/>
      <name val="Arial"/>
    </font>
    <font>
      <b/>
      <sz val="9"/>
      <color rgb="FFFF0000"/>
      <name val="Arial"/>
    </font>
    <font>
      <sz val="10"/>
      <color theme="1"/>
      <name val="Arial"/>
    </font>
    <font>
      <sz val="20"/>
      <color theme="1"/>
      <name val="Calibri"/>
      <scheme val="minor"/>
    </font>
    <font>
      <sz val="20"/>
      <color rgb="FF000000"/>
      <name val="Arial"/>
    </font>
    <font>
      <sz val="11"/>
      <color theme="1"/>
      <name val="Calibri"/>
      <scheme val="minor"/>
    </font>
    <font>
      <b/>
      <sz val="14"/>
      <color theme="1"/>
      <name val="Arial"/>
    </font>
    <font>
      <sz val="15"/>
      <color theme="1"/>
      <name val="Calibri"/>
      <scheme val="minor"/>
    </font>
    <font>
      <b/>
      <sz val="15"/>
      <color rgb="FF000000"/>
      <name val="Arial"/>
    </font>
    <font>
      <b/>
      <sz val="15"/>
      <color theme="1"/>
      <name val="Arial"/>
    </font>
    <font>
      <sz val="15"/>
      <color rgb="FF000000"/>
      <name val="Arial"/>
    </font>
    <font>
      <b/>
      <sz val="12"/>
      <color rgb="FF000000"/>
      <name val="Arial"/>
    </font>
    <font>
      <b/>
      <sz val="18"/>
      <color theme="1"/>
      <name val="&quot;Times New Roman&quot;"/>
    </font>
    <font>
      <b/>
      <sz val="9"/>
      <color theme="1"/>
      <name val="Arial"/>
    </font>
    <font>
      <sz val="14"/>
      <color theme="1"/>
      <name val="&quot;Times New Roman&quot;"/>
    </font>
    <font>
      <b/>
      <sz val="16"/>
      <color theme="1"/>
      <name val="&quot;Times New Roman&quot;"/>
    </font>
    <font>
      <sz val="16"/>
      <color theme="1"/>
      <name val="&quot;Times New Roman&quot;"/>
    </font>
    <font>
      <b/>
      <sz val="14"/>
      <color theme="1"/>
      <name val="&quot;Times New Roman&quot;"/>
    </font>
    <font>
      <sz val="11"/>
      <color theme="1"/>
      <name val="&quot;Times New Roman&quot;"/>
    </font>
    <font>
      <sz val="11"/>
      <color theme="1"/>
      <name val="Times New Roman"/>
    </font>
    <font>
      <b/>
      <sz val="11"/>
      <color theme="1"/>
      <name val="Times New Roman"/>
    </font>
    <font>
      <b/>
      <sz val="11"/>
      <color theme="1"/>
      <name val="&quot;Times New Roman&quot;"/>
    </font>
    <font>
      <sz val="11"/>
      <color theme="1"/>
      <name val="&quot;Times New Roman&quot;"/>
    </font>
    <font>
      <b/>
      <sz val="11"/>
      <color rgb="FF000000"/>
      <name val="&quot;Times New Roman&quot;"/>
    </font>
    <font>
      <sz val="11"/>
      <color rgb="FF000000"/>
      <name val="&quot;Times New Roman&quot;"/>
    </font>
    <font>
      <sz val="12"/>
      <color theme="1"/>
      <name val="&quot;Times New Roman&quot;"/>
    </font>
    <font>
      <b/>
      <sz val="9"/>
      <color rgb="FF000000"/>
      <name val="Arial"/>
    </font>
    <font>
      <b/>
      <sz val="18"/>
      <color rgb="FFFFFFFF"/>
      <name val="Arial"/>
    </font>
    <font>
      <b/>
      <sz val="8"/>
      <color theme="1"/>
      <name val="Arial"/>
    </font>
    <font>
      <b/>
      <sz val="11"/>
      <color theme="1"/>
      <name val="&quot;Times New Roman&quot;"/>
    </font>
    <font>
      <b/>
      <sz val="9"/>
      <color theme="1"/>
      <name val="&quot;Times New Roman&quot;"/>
    </font>
    <font>
      <b/>
      <sz val="8"/>
      <color rgb="FF000000"/>
      <name val="Arial"/>
    </font>
    <font>
      <b/>
      <sz val="24"/>
      <color rgb="FFFF0000"/>
      <name val="Arial"/>
    </font>
    <font>
      <b/>
      <sz val="8"/>
      <color rgb="FFFF0000"/>
      <name val="Arial"/>
    </font>
    <font>
      <b/>
      <sz val="12"/>
      <color theme="1"/>
      <name val="&quot;Times New Roman&quot;"/>
    </font>
    <font>
      <sz val="12"/>
      <color rgb="FF000000"/>
      <name val="&quot;Times New Roman&quot;"/>
    </font>
    <font>
      <sz val="4"/>
      <color rgb="FF000000"/>
      <name val="&quot;Times New Roman&quot;"/>
    </font>
    <font>
      <sz val="20"/>
      <color theme="1"/>
      <name val="&quot;Times New Roman&quot;"/>
    </font>
    <font>
      <sz val="15"/>
      <color theme="1"/>
      <name val="&quot;Times New Roman&quot;"/>
    </font>
    <font>
      <sz val="11"/>
      <color theme="1"/>
      <name val="Arial"/>
    </font>
    <font>
      <sz val="6"/>
      <color theme="1"/>
      <name val="&quot;Times New Roman&quot;"/>
    </font>
    <font>
      <sz val="18"/>
      <color theme="1"/>
      <name val="Calibri"/>
      <scheme val="minor"/>
    </font>
    <font>
      <sz val="9"/>
      <color rgb="FFFF0000"/>
      <name val="Arial"/>
    </font>
    <font>
      <b/>
      <sz val="12"/>
      <color rgb="FFFF0000"/>
      <name val="Arial"/>
    </font>
    <font>
      <sz val="9"/>
      <color rgb="FF333333"/>
      <name val="Arial"/>
    </font>
    <font>
      <sz val="9"/>
      <color rgb="FF000000"/>
      <name val="Arial"/>
    </font>
    <font>
      <sz val="9"/>
      <color rgb="FF282828"/>
      <name val="Arial"/>
    </font>
    <font>
      <sz val="11"/>
      <color theme="1"/>
      <name val="Arial"/>
    </font>
    <font>
      <strike/>
      <sz val="9"/>
      <color theme="1"/>
      <name val="Arial"/>
    </font>
    <font>
      <sz val="11"/>
      <color theme="1"/>
      <name val="&quot;Times New Roman&quot;, serif"/>
    </font>
    <font>
      <b/>
      <sz val="11"/>
      <color theme="1"/>
      <name val="&quot;Times New Roman&quot;, serif"/>
    </font>
    <font>
      <b/>
      <i/>
      <sz val="9"/>
      <color theme="1"/>
      <name val="Arial"/>
    </font>
    <font>
      <sz val="9"/>
      <color theme="1"/>
      <name val="Arial"/>
      <family val="2"/>
    </font>
    <font>
      <b/>
      <sz val="9"/>
      <color theme="1"/>
      <name val="Arial"/>
      <family val="2"/>
    </font>
  </fonts>
  <fills count="16">
    <fill>
      <patternFill patternType="none"/>
    </fill>
    <fill>
      <patternFill patternType="gray125"/>
    </fill>
    <fill>
      <patternFill patternType="solid">
        <fgColor rgb="FFFFFFFF"/>
        <bgColor rgb="FFFFFFFF"/>
      </patternFill>
    </fill>
    <fill>
      <patternFill patternType="solid">
        <fgColor rgb="FFFFFF00"/>
        <bgColor rgb="FFFFFF00"/>
      </patternFill>
    </fill>
    <fill>
      <patternFill patternType="solid">
        <fgColor rgb="FF66FF99"/>
        <bgColor rgb="FF66FF99"/>
      </patternFill>
    </fill>
    <fill>
      <patternFill patternType="solid">
        <fgColor rgb="FFFFCCFF"/>
        <bgColor rgb="FFFFCCFF"/>
      </patternFill>
    </fill>
    <fill>
      <patternFill patternType="solid">
        <fgColor rgb="FFD9D9D9"/>
        <bgColor rgb="FFD9D9D9"/>
      </patternFill>
    </fill>
    <fill>
      <patternFill patternType="solid">
        <fgColor rgb="FF000000"/>
        <bgColor rgb="FF000000"/>
      </patternFill>
    </fill>
    <fill>
      <patternFill patternType="solid">
        <fgColor theme="0"/>
        <bgColor indexed="64"/>
      </patternFill>
    </fill>
    <fill>
      <patternFill patternType="solid">
        <fgColor theme="0"/>
        <bgColor rgb="FFD9D9D9"/>
      </patternFill>
    </fill>
    <fill>
      <patternFill patternType="solid">
        <fgColor theme="0"/>
        <bgColor rgb="FFFFFFFF"/>
      </patternFill>
    </fill>
    <fill>
      <patternFill patternType="solid">
        <fgColor theme="0"/>
        <bgColor rgb="FFDAEEF3"/>
      </patternFill>
    </fill>
    <fill>
      <patternFill patternType="solid">
        <fgColor theme="0"/>
        <bgColor rgb="FFF2F2F2"/>
      </patternFill>
    </fill>
    <fill>
      <patternFill patternType="solid">
        <fgColor theme="5" tint="0.79998168889431442"/>
        <bgColor rgb="FFF2DCDB"/>
      </patternFill>
    </fill>
    <fill>
      <patternFill patternType="solid">
        <fgColor theme="5" tint="0.79998168889431442"/>
        <bgColor rgb="FFD9D9D9"/>
      </patternFill>
    </fill>
    <fill>
      <patternFill patternType="solid">
        <fgColor theme="5" tint="0.59999389629810485"/>
        <bgColor rgb="FFFFFFFF"/>
      </patternFill>
    </fill>
  </fills>
  <borders count="67">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medium">
        <color rgb="FF000000"/>
      </left>
      <right/>
      <top/>
      <bottom/>
      <diagonal/>
    </border>
    <border>
      <left/>
      <right/>
      <top/>
      <bottom style="thick">
        <color rgb="FF000000"/>
      </bottom>
      <diagonal/>
    </border>
    <border>
      <left style="medium">
        <color rgb="FF000000"/>
      </left>
      <right/>
      <top style="medium">
        <color rgb="FF000000"/>
      </top>
      <bottom style="thick">
        <color rgb="FF000000"/>
      </bottom>
      <diagonal/>
    </border>
    <border>
      <left/>
      <right style="medium">
        <color rgb="FF000000"/>
      </right>
      <top style="medium">
        <color rgb="FF000000"/>
      </top>
      <bottom style="thick">
        <color rgb="FF000000"/>
      </bottom>
      <diagonal/>
    </border>
    <border>
      <left style="medium">
        <color rgb="FF000000"/>
      </left>
      <right style="medium">
        <color rgb="FF000000"/>
      </right>
      <top style="medium">
        <color rgb="FF000000"/>
      </top>
      <bottom style="thick">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style="medium">
        <color rgb="FF000000"/>
      </right>
      <top/>
      <bottom/>
      <diagonal/>
    </border>
    <border>
      <left/>
      <right/>
      <top/>
      <bottom style="thin">
        <color rgb="FF000000"/>
      </bottom>
      <diagonal/>
    </border>
    <border>
      <left/>
      <right/>
      <top style="medium">
        <color rgb="FF000000"/>
      </top>
      <bottom style="medium">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thick">
        <color rgb="FF000000"/>
      </left>
      <right/>
      <top style="medium">
        <color rgb="FF000000"/>
      </top>
      <bottom style="medium">
        <color rgb="FF000000"/>
      </bottom>
      <diagonal/>
    </border>
    <border>
      <left style="medium">
        <color rgb="FF000000"/>
      </left>
      <right/>
      <top/>
      <bottom/>
      <diagonal/>
    </border>
    <border>
      <left style="medium">
        <color rgb="FF000000"/>
      </left>
      <right style="medium">
        <color rgb="FF000000"/>
      </right>
      <top/>
      <bottom/>
      <diagonal/>
    </border>
    <border>
      <left style="medium">
        <color rgb="FF000000"/>
      </left>
      <right style="medium">
        <color rgb="FF000000"/>
      </right>
      <top/>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thick">
        <color rgb="FF000000"/>
      </top>
      <bottom style="medium">
        <color rgb="FF000000"/>
      </bottom>
      <diagonal/>
    </border>
    <border>
      <left/>
      <right/>
      <top style="thick">
        <color rgb="FF000000"/>
      </top>
      <bottom style="medium">
        <color rgb="FF000000"/>
      </bottom>
      <diagonal/>
    </border>
    <border>
      <left style="thick">
        <color rgb="FF000000"/>
      </left>
      <right/>
      <top style="thick">
        <color rgb="FF000000"/>
      </top>
      <bottom style="medium">
        <color rgb="FF000000"/>
      </bottom>
      <diagonal/>
    </border>
    <border>
      <left/>
      <right style="medium">
        <color rgb="FF000000"/>
      </right>
      <top style="thick">
        <color rgb="FF000000"/>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right style="medium">
        <color rgb="FF000000"/>
      </right>
      <top/>
      <bottom/>
      <diagonal/>
    </border>
    <border>
      <left/>
      <right style="medium">
        <color rgb="FF000000"/>
      </right>
      <top/>
      <bottom/>
      <diagonal/>
    </border>
    <border>
      <left/>
      <right style="medium">
        <color rgb="FF000000"/>
      </right>
      <top/>
      <bottom/>
      <diagonal/>
    </border>
    <border>
      <left/>
      <right style="medium">
        <color rgb="FF000000"/>
      </right>
      <top style="medium">
        <color rgb="FF000000"/>
      </top>
      <bottom/>
      <diagonal/>
    </border>
    <border>
      <left/>
      <right style="medium">
        <color rgb="FF000000"/>
      </right>
      <top/>
      <bottom/>
      <diagonal/>
    </border>
    <border>
      <left style="medium">
        <color rgb="FF000000"/>
      </left>
      <right/>
      <top/>
      <bottom/>
      <diagonal/>
    </border>
    <border>
      <left style="medium">
        <color rgb="FF000000"/>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top/>
      <bottom style="medium">
        <color rgb="FF000000"/>
      </bottom>
      <diagonal/>
    </border>
    <border>
      <left style="medium">
        <color rgb="FF000000"/>
      </left>
      <right/>
      <top/>
      <bottom/>
      <diagonal/>
    </border>
    <border>
      <left/>
      <right/>
      <top style="medium">
        <color rgb="FF000000"/>
      </top>
      <bottom style="thick">
        <color rgb="FF000000"/>
      </bottom>
      <diagonal/>
    </border>
    <border>
      <left style="thick">
        <color rgb="FF000000"/>
      </left>
      <right/>
      <top style="medium">
        <color rgb="FF000000"/>
      </top>
      <bottom style="thick">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top style="thin">
        <color rgb="FF000000"/>
      </top>
      <bottom/>
      <diagonal/>
    </border>
    <border>
      <left/>
      <right style="medium">
        <color rgb="FF000000"/>
      </right>
      <top style="thin">
        <color rgb="FF000000"/>
      </top>
      <bottom/>
      <diagonal/>
    </border>
    <border>
      <left/>
      <right style="thick">
        <color rgb="FF000000"/>
      </right>
      <top/>
      <bottom style="medium">
        <color rgb="FF000000"/>
      </bottom>
      <diagonal/>
    </border>
    <border>
      <left style="thick">
        <color rgb="FF000000"/>
      </left>
      <right/>
      <top/>
      <bottom style="medium">
        <color rgb="FF000000"/>
      </bottom>
      <diagonal/>
    </border>
  </borders>
  <cellStyleXfs count="1">
    <xf numFmtId="0" fontId="0" fillId="0" borderId="0"/>
  </cellStyleXfs>
  <cellXfs count="858">
    <xf numFmtId="0" fontId="0" fillId="0" borderId="0" xfId="0" applyFont="1" applyAlignment="1"/>
    <xf numFmtId="0" fontId="22" fillId="0" borderId="0" xfId="0" applyFont="1" applyAlignment="1"/>
    <xf numFmtId="0" fontId="30" fillId="0" borderId="0" xfId="0" applyFont="1" applyAlignment="1">
      <alignment vertical="top" wrapText="1"/>
    </xf>
    <xf numFmtId="0" fontId="35" fillId="0" borderId="26" xfId="0" applyFont="1" applyBorder="1" applyAlignment="1">
      <alignment horizontal="center"/>
    </xf>
    <xf numFmtId="0" fontId="35" fillId="0" borderId="28" xfId="0" applyFont="1" applyBorder="1" applyAlignment="1">
      <alignment horizontal="center"/>
    </xf>
    <xf numFmtId="0" fontId="36" fillId="0" borderId="4" xfId="0" applyFont="1" applyBorder="1" applyAlignment="1"/>
    <xf numFmtId="0" fontId="36" fillId="0" borderId="4" xfId="0" applyFont="1" applyBorder="1" applyAlignment="1"/>
    <xf numFmtId="0" fontId="36" fillId="0" borderId="4" xfId="0" applyFont="1" applyBorder="1" applyAlignment="1">
      <alignment vertical="top" wrapText="1"/>
    </xf>
    <xf numFmtId="0" fontId="36" fillId="0" borderId="4" xfId="0" applyFont="1" applyBorder="1" applyAlignment="1"/>
    <xf numFmtId="0" fontId="30" fillId="0" borderId="0" xfId="0" applyFont="1" applyAlignment="1">
      <alignment horizontal="center" wrapText="1"/>
    </xf>
    <xf numFmtId="0" fontId="30" fillId="0" borderId="3" xfId="0" applyFont="1" applyBorder="1" applyAlignment="1">
      <alignment horizontal="center" wrapText="1"/>
    </xf>
    <xf numFmtId="0" fontId="30" fillId="0" borderId="1" xfId="0" applyFont="1" applyBorder="1" applyAlignment="1">
      <alignment horizontal="center" wrapText="1"/>
    </xf>
    <xf numFmtId="0" fontId="43" fillId="2" borderId="1" xfId="0" applyFont="1" applyFill="1" applyBorder="1" applyAlignment="1">
      <alignment horizontal="left" wrapText="1"/>
    </xf>
    <xf numFmtId="0" fontId="30" fillId="6" borderId="30" xfId="0" applyFont="1" applyFill="1" applyBorder="1" applyAlignment="1">
      <alignment horizontal="center" wrapText="1"/>
    </xf>
    <xf numFmtId="164" fontId="30" fillId="6" borderId="1" xfId="0" applyNumberFormat="1" applyFont="1" applyFill="1" applyBorder="1" applyAlignment="1">
      <alignment horizontal="center" wrapText="1"/>
    </xf>
    <xf numFmtId="0" fontId="30" fillId="0" borderId="31" xfId="0" applyFont="1" applyBorder="1" applyAlignment="1">
      <alignment horizontal="center" wrapText="1"/>
    </xf>
    <xf numFmtId="3" fontId="30" fillId="0" borderId="31" xfId="0" applyNumberFormat="1" applyFont="1" applyBorder="1" applyAlignment="1">
      <alignment horizontal="center" wrapText="1"/>
    </xf>
    <xf numFmtId="4" fontId="30" fillId="2" borderId="21" xfId="0" applyNumberFormat="1" applyFont="1" applyFill="1" applyBorder="1" applyAlignment="1">
      <alignment horizontal="center" wrapText="1"/>
    </xf>
    <xf numFmtId="167" fontId="30" fillId="2" borderId="21" xfId="0" applyNumberFormat="1" applyFont="1" applyFill="1" applyBorder="1" applyAlignment="1">
      <alignment horizontal="center" wrapText="1"/>
    </xf>
    <xf numFmtId="0" fontId="18" fillId="6" borderId="31" xfId="0" applyFont="1" applyFill="1" applyBorder="1" applyAlignment="1">
      <alignment horizontal="center" wrapText="1"/>
    </xf>
    <xf numFmtId="49" fontId="4" fillId="6" borderId="31" xfId="0" applyNumberFormat="1" applyFont="1" applyFill="1" applyBorder="1" applyAlignment="1">
      <alignment horizontal="center"/>
    </xf>
    <xf numFmtId="0" fontId="18" fillId="6" borderId="32" xfId="0" applyFont="1" applyFill="1" applyBorder="1" applyAlignment="1">
      <alignment horizontal="center" wrapText="1"/>
    </xf>
    <xf numFmtId="49" fontId="4" fillId="6" borderId="32" xfId="0" applyNumberFormat="1" applyFont="1" applyFill="1" applyBorder="1" applyAlignment="1">
      <alignment horizontal="center"/>
    </xf>
    <xf numFmtId="0" fontId="30" fillId="0" borderId="0" xfId="0" applyFont="1" applyAlignment="1">
      <alignment vertical="top" wrapText="1"/>
    </xf>
    <xf numFmtId="0" fontId="18" fillId="6" borderId="15" xfId="0" applyFont="1" applyFill="1" applyBorder="1" applyAlignment="1">
      <alignment horizontal="center" wrapText="1"/>
    </xf>
    <xf numFmtId="49" fontId="4" fillId="6" borderId="15" xfId="0" applyNumberFormat="1" applyFont="1" applyFill="1" applyBorder="1" applyAlignment="1">
      <alignment horizontal="center"/>
    </xf>
    <xf numFmtId="0" fontId="50" fillId="0" borderId="15" xfId="0" applyFont="1" applyBorder="1" applyAlignment="1">
      <alignment horizontal="center" wrapText="1"/>
    </xf>
    <xf numFmtId="0" fontId="50" fillId="2" borderId="15" xfId="0" applyFont="1" applyFill="1" applyBorder="1" applyAlignment="1">
      <alignment horizontal="center" wrapText="1"/>
    </xf>
    <xf numFmtId="0" fontId="50" fillId="6" borderId="15" xfId="0" applyFont="1" applyFill="1" applyBorder="1" applyAlignment="1">
      <alignment horizontal="center" wrapText="1"/>
    </xf>
    <xf numFmtId="0" fontId="30" fillId="0" borderId="0" xfId="0" applyFont="1" applyAlignment="1">
      <alignment horizontal="center" vertical="top" wrapText="1"/>
    </xf>
    <xf numFmtId="0" fontId="30" fillId="0" borderId="17" xfId="0" applyFont="1" applyBorder="1" applyAlignment="1">
      <alignment horizontal="center" wrapText="1"/>
    </xf>
    <xf numFmtId="0" fontId="30" fillId="0" borderId="5" xfId="0" applyFont="1" applyBorder="1" applyAlignment="1">
      <alignment horizontal="center" wrapText="1"/>
    </xf>
    <xf numFmtId="0" fontId="43" fillId="2" borderId="5" xfId="0" applyFont="1" applyFill="1" applyBorder="1" applyAlignment="1">
      <alignment horizontal="left" wrapText="1"/>
    </xf>
    <xf numFmtId="0" fontId="30" fillId="6" borderId="34" xfId="0" applyFont="1" applyFill="1" applyBorder="1" applyAlignment="1">
      <alignment horizontal="center" wrapText="1"/>
    </xf>
    <xf numFmtId="164" fontId="30" fillId="6" borderId="5" xfId="0" applyNumberFormat="1" applyFont="1" applyFill="1" applyBorder="1" applyAlignment="1">
      <alignment horizontal="center" wrapText="1"/>
    </xf>
    <xf numFmtId="0" fontId="30" fillId="0" borderId="32" xfId="0" applyFont="1" applyBorder="1" applyAlignment="1">
      <alignment horizontal="center" wrapText="1"/>
    </xf>
    <xf numFmtId="3" fontId="30" fillId="0" borderId="32" xfId="0" applyNumberFormat="1" applyFont="1" applyBorder="1" applyAlignment="1">
      <alignment horizontal="center" wrapText="1"/>
    </xf>
    <xf numFmtId="4" fontId="30" fillId="2" borderId="32" xfId="0" applyNumberFormat="1" applyFont="1" applyFill="1" applyBorder="1" applyAlignment="1">
      <alignment horizontal="center" wrapText="1"/>
    </xf>
    <xf numFmtId="167" fontId="30" fillId="2" borderId="32" xfId="0" applyNumberFormat="1" applyFont="1" applyFill="1" applyBorder="1" applyAlignment="1">
      <alignment horizontal="center" wrapText="1"/>
    </xf>
    <xf numFmtId="0" fontId="30" fillId="2" borderId="31" xfId="0" applyFont="1" applyFill="1" applyBorder="1" applyAlignment="1">
      <alignment vertical="top" wrapText="1"/>
    </xf>
    <xf numFmtId="0" fontId="14" fillId="2" borderId="15" xfId="0" applyFont="1" applyFill="1" applyBorder="1" applyAlignment="1"/>
    <xf numFmtId="0" fontId="43" fillId="2" borderId="15" xfId="0" applyFont="1" applyFill="1" applyBorder="1" applyAlignment="1">
      <alignment horizontal="left" vertical="top"/>
    </xf>
    <xf numFmtId="0" fontId="14" fillId="0" borderId="15" xfId="0" applyFont="1" applyBorder="1" applyAlignment="1">
      <alignment vertical="top"/>
    </xf>
    <xf numFmtId="0" fontId="30" fillId="0" borderId="15" xfId="0" applyFont="1" applyBorder="1" applyAlignment="1">
      <alignment wrapText="1"/>
    </xf>
    <xf numFmtId="44" fontId="14" fillId="6" borderId="15" xfId="0" applyNumberFormat="1" applyFont="1" applyFill="1" applyBorder="1" applyAlignment="1">
      <alignment horizontal="center"/>
    </xf>
    <xf numFmtId="165" fontId="14" fillId="6" borderId="15" xfId="0" applyNumberFormat="1" applyFont="1" applyFill="1" applyBorder="1" applyAlignment="1">
      <alignment horizontal="center"/>
    </xf>
    <xf numFmtId="165" fontId="14" fillId="6" borderId="15" xfId="0" applyNumberFormat="1" applyFont="1" applyFill="1" applyBorder="1"/>
    <xf numFmtId="0" fontId="30" fillId="2" borderId="12" xfId="0" applyFont="1" applyFill="1" applyBorder="1" applyAlignment="1">
      <alignment vertical="top" wrapText="1"/>
    </xf>
    <xf numFmtId="0" fontId="43" fillId="2" borderId="12" xfId="0" applyFont="1" applyFill="1" applyBorder="1" applyAlignment="1">
      <alignment horizontal="left" vertical="top"/>
    </xf>
    <xf numFmtId="49" fontId="4" fillId="6" borderId="12" xfId="0" applyNumberFormat="1" applyFont="1" applyFill="1" applyBorder="1" applyAlignment="1">
      <alignment horizontal="center"/>
    </xf>
    <xf numFmtId="0" fontId="14" fillId="0" borderId="12" xfId="0" applyFont="1" applyBorder="1" applyAlignment="1">
      <alignment vertical="top"/>
    </xf>
    <xf numFmtId="0" fontId="30" fillId="0" borderId="12" xfId="0" applyFont="1" applyBorder="1" applyAlignment="1">
      <alignment wrapText="1"/>
    </xf>
    <xf numFmtId="44" fontId="14" fillId="6" borderId="12" xfId="0" applyNumberFormat="1" applyFont="1" applyFill="1" applyBorder="1" applyAlignment="1">
      <alignment horizontal="center"/>
    </xf>
    <xf numFmtId="165" fontId="14" fillId="6" borderId="12" xfId="0" applyNumberFormat="1" applyFont="1" applyFill="1" applyBorder="1" applyAlignment="1">
      <alignment horizontal="center"/>
    </xf>
    <xf numFmtId="165" fontId="14" fillId="6" borderId="12" xfId="0" applyNumberFormat="1" applyFont="1" applyFill="1" applyBorder="1"/>
    <xf numFmtId="0" fontId="14" fillId="2" borderId="31" xfId="0" applyFont="1" applyFill="1" applyBorder="1" applyAlignment="1"/>
    <xf numFmtId="0" fontId="43" fillId="2" borderId="31" xfId="0" applyFont="1" applyFill="1" applyBorder="1" applyAlignment="1">
      <alignment horizontal="left" vertical="top" wrapText="1"/>
    </xf>
    <xf numFmtId="0" fontId="14" fillId="0" borderId="31" xfId="0" applyFont="1" applyBorder="1" applyAlignment="1">
      <alignment vertical="top"/>
    </xf>
    <xf numFmtId="0" fontId="30" fillId="0" borderId="31" xfId="0" applyFont="1" applyBorder="1" applyAlignment="1">
      <alignment wrapText="1"/>
    </xf>
    <xf numFmtId="44" fontId="14" fillId="6" borderId="21" xfId="0" applyNumberFormat="1" applyFont="1" applyFill="1" applyBorder="1" applyAlignment="1">
      <alignment horizontal="center"/>
    </xf>
    <xf numFmtId="165" fontId="14" fillId="6" borderId="21" xfId="0" applyNumberFormat="1" applyFont="1" applyFill="1" applyBorder="1" applyAlignment="1">
      <alignment horizontal="center"/>
    </xf>
    <xf numFmtId="8" fontId="14" fillId="6" borderId="31" xfId="0" applyNumberFormat="1" applyFont="1" applyFill="1" applyBorder="1"/>
    <xf numFmtId="0" fontId="22" fillId="0" borderId="0" xfId="0" applyFont="1" applyAlignment="1">
      <alignment vertical="top"/>
    </xf>
    <xf numFmtId="49" fontId="4" fillId="6" borderId="31" xfId="0" applyNumberFormat="1" applyFont="1" applyFill="1" applyBorder="1" applyAlignment="1">
      <alignment horizontal="center" vertical="center"/>
    </xf>
    <xf numFmtId="44" fontId="14" fillId="6" borderId="31" xfId="0" applyNumberFormat="1" applyFont="1" applyFill="1" applyBorder="1" applyAlignment="1">
      <alignment horizontal="center" vertical="center"/>
    </xf>
    <xf numFmtId="165" fontId="14" fillId="6" borderId="31" xfId="0" applyNumberFormat="1" applyFont="1" applyFill="1" applyBorder="1" applyAlignment="1">
      <alignment horizontal="center" vertical="center"/>
    </xf>
    <xf numFmtId="8" fontId="14" fillId="6" borderId="31" xfId="0" applyNumberFormat="1" applyFont="1" applyFill="1" applyBorder="1" applyAlignment="1">
      <alignment horizontal="right" vertical="center"/>
    </xf>
    <xf numFmtId="0" fontId="43" fillId="2" borderId="31" xfId="0" applyFont="1" applyFill="1" applyBorder="1" applyAlignment="1">
      <alignment horizontal="left" vertical="top"/>
    </xf>
    <xf numFmtId="44" fontId="14" fillId="6" borderId="31" xfId="0" applyNumberFormat="1" applyFont="1" applyFill="1" applyBorder="1" applyAlignment="1">
      <alignment horizontal="center"/>
    </xf>
    <xf numFmtId="165" fontId="14" fillId="6" borderId="31" xfId="0" applyNumberFormat="1" applyFont="1" applyFill="1" applyBorder="1" applyAlignment="1">
      <alignment horizontal="center"/>
    </xf>
    <xf numFmtId="0" fontId="22" fillId="0" borderId="0" xfId="0" applyFont="1" applyAlignment="1">
      <alignment vertical="top"/>
    </xf>
    <xf numFmtId="0" fontId="30" fillId="2" borderId="15" xfId="0" applyFont="1" applyFill="1" applyBorder="1" applyAlignment="1">
      <alignment vertical="top" wrapText="1"/>
    </xf>
    <xf numFmtId="0" fontId="30" fillId="2" borderId="15" xfId="0" applyFont="1" applyFill="1" applyBorder="1" applyAlignment="1">
      <alignment horizontal="left"/>
    </xf>
    <xf numFmtId="8" fontId="14" fillId="6" borderId="15" xfId="0" applyNumberFormat="1" applyFont="1" applyFill="1" applyBorder="1"/>
    <xf numFmtId="0" fontId="30" fillId="2" borderId="32" xfId="0" applyFont="1" applyFill="1" applyBorder="1" applyAlignment="1">
      <alignment vertical="top" wrapText="1"/>
    </xf>
    <xf numFmtId="0" fontId="14" fillId="2" borderId="32" xfId="0" applyFont="1" applyFill="1" applyBorder="1" applyAlignment="1"/>
    <xf numFmtId="0" fontId="43" fillId="2" borderId="32" xfId="0" applyFont="1" applyFill="1" applyBorder="1" applyAlignment="1">
      <alignment horizontal="left" vertical="top"/>
    </xf>
    <xf numFmtId="0" fontId="14" fillId="0" borderId="32" xfId="0" applyFont="1" applyBorder="1" applyAlignment="1">
      <alignment vertical="top"/>
    </xf>
    <xf numFmtId="0" fontId="30" fillId="0" borderId="32" xfId="0" applyFont="1" applyBorder="1" applyAlignment="1">
      <alignment wrapText="1"/>
    </xf>
    <xf numFmtId="44" fontId="14" fillId="6" borderId="35" xfId="0" applyNumberFormat="1" applyFont="1" applyFill="1" applyBorder="1" applyAlignment="1">
      <alignment horizontal="center"/>
    </xf>
    <xf numFmtId="165" fontId="14" fillId="6" borderId="35" xfId="0" applyNumberFormat="1" applyFont="1" applyFill="1" applyBorder="1" applyAlignment="1">
      <alignment horizontal="center"/>
    </xf>
    <xf numFmtId="8" fontId="14" fillId="6" borderId="32" xfId="0" applyNumberFormat="1" applyFont="1" applyFill="1" applyBorder="1"/>
    <xf numFmtId="44" fontId="14" fillId="6" borderId="23" xfId="0" applyNumberFormat="1" applyFont="1" applyFill="1" applyBorder="1" applyAlignment="1">
      <alignment horizontal="center"/>
    </xf>
    <xf numFmtId="165" fontId="14" fillId="6" borderId="23" xfId="0" applyNumberFormat="1" applyFont="1" applyFill="1" applyBorder="1" applyAlignment="1">
      <alignment horizontal="center"/>
    </xf>
    <xf numFmtId="0" fontId="14" fillId="2" borderId="15" xfId="0" applyFont="1" applyFill="1" applyBorder="1"/>
    <xf numFmtId="0" fontId="43" fillId="2" borderId="15" xfId="0" applyFont="1" applyFill="1" applyBorder="1" applyAlignment="1">
      <alignment horizontal="left" vertical="top"/>
    </xf>
    <xf numFmtId="44" fontId="14" fillId="6" borderId="22" xfId="0" applyNumberFormat="1" applyFont="1" applyFill="1" applyBorder="1" applyAlignment="1">
      <alignment horizontal="center"/>
    </xf>
    <xf numFmtId="165" fontId="14" fillId="6" borderId="22" xfId="0" applyNumberFormat="1" applyFont="1" applyFill="1" applyBorder="1" applyAlignment="1">
      <alignment horizontal="center"/>
    </xf>
    <xf numFmtId="0" fontId="30" fillId="2" borderId="32" xfId="0" applyFont="1" applyFill="1" applyBorder="1" applyAlignment="1">
      <alignment horizontal="left"/>
    </xf>
    <xf numFmtId="0" fontId="43" fillId="2" borderId="32" xfId="0" applyFont="1" applyFill="1" applyBorder="1" applyAlignment="1">
      <alignment horizontal="left" vertical="top"/>
    </xf>
    <xf numFmtId="0" fontId="14" fillId="2" borderId="31" xfId="0" applyFont="1" applyFill="1" applyBorder="1" applyAlignment="1">
      <alignment horizontal="left"/>
    </xf>
    <xf numFmtId="0" fontId="14" fillId="2" borderId="31" xfId="0" applyFont="1" applyFill="1" applyBorder="1"/>
    <xf numFmtId="165" fontId="14" fillId="6" borderId="31" xfId="0" applyNumberFormat="1" applyFont="1" applyFill="1" applyBorder="1"/>
    <xf numFmtId="0" fontId="14" fillId="2" borderId="32" xfId="0" applyFont="1" applyFill="1" applyBorder="1" applyAlignment="1">
      <alignment horizontal="left"/>
    </xf>
    <xf numFmtId="49" fontId="4" fillId="6" borderId="23" xfId="0" applyNumberFormat="1" applyFont="1" applyFill="1" applyBorder="1" applyAlignment="1">
      <alignment horizontal="center"/>
    </xf>
    <xf numFmtId="0" fontId="30" fillId="2" borderId="32" xfId="0" applyFont="1" applyFill="1" applyBorder="1" applyAlignment="1">
      <alignment horizontal="right"/>
    </xf>
    <xf numFmtId="49" fontId="4" fillId="6" borderId="36" xfId="0" applyNumberFormat="1" applyFont="1" applyFill="1" applyBorder="1" applyAlignment="1">
      <alignment horizontal="center"/>
    </xf>
    <xf numFmtId="44" fontId="14" fillId="6" borderId="36" xfId="0" applyNumberFormat="1" applyFont="1" applyFill="1" applyBorder="1" applyAlignment="1">
      <alignment horizontal="center"/>
    </xf>
    <xf numFmtId="165" fontId="14" fillId="6" borderId="36" xfId="0" applyNumberFormat="1" applyFont="1" applyFill="1" applyBorder="1" applyAlignment="1">
      <alignment horizontal="center"/>
    </xf>
    <xf numFmtId="8" fontId="14" fillId="6" borderId="38" xfId="0" applyNumberFormat="1" applyFont="1" applyFill="1" applyBorder="1"/>
    <xf numFmtId="44" fontId="14" fillId="6" borderId="32" xfId="0" applyNumberFormat="1" applyFont="1" applyFill="1" applyBorder="1" applyAlignment="1">
      <alignment horizontal="center"/>
    </xf>
    <xf numFmtId="165" fontId="14" fillId="6" borderId="32" xfId="0" applyNumberFormat="1" applyFont="1" applyFill="1" applyBorder="1" applyAlignment="1">
      <alignment horizontal="center"/>
    </xf>
    <xf numFmtId="0" fontId="14" fillId="6" borderId="15" xfId="0" applyFont="1" applyFill="1" applyBorder="1" applyAlignment="1">
      <alignment horizontal="center"/>
    </xf>
    <xf numFmtId="0" fontId="14" fillId="2" borderId="31" xfId="0" applyFont="1" applyFill="1" applyBorder="1" applyAlignment="1">
      <alignment horizontal="left"/>
    </xf>
    <xf numFmtId="0" fontId="30" fillId="2" borderId="31" xfId="0" applyFont="1" applyFill="1" applyBorder="1" applyAlignment="1">
      <alignment horizontal="left"/>
    </xf>
    <xf numFmtId="0" fontId="14" fillId="2" borderId="32" xfId="0" applyFont="1" applyFill="1" applyBorder="1" applyAlignment="1">
      <alignment horizontal="left"/>
    </xf>
    <xf numFmtId="0" fontId="14" fillId="2" borderId="32" xfId="0" applyFont="1" applyFill="1" applyBorder="1" applyAlignment="1">
      <alignment horizontal="left"/>
    </xf>
    <xf numFmtId="8" fontId="14" fillId="6" borderId="12" xfId="0" applyNumberFormat="1" applyFont="1" applyFill="1" applyBorder="1"/>
    <xf numFmtId="165" fontId="14" fillId="6" borderId="32" xfId="0" applyNumberFormat="1" applyFont="1" applyFill="1" applyBorder="1"/>
    <xf numFmtId="0" fontId="14" fillId="6" borderId="23" xfId="0" applyFont="1" applyFill="1" applyBorder="1" applyAlignment="1">
      <alignment horizontal="center"/>
    </xf>
    <xf numFmtId="0" fontId="14" fillId="6" borderId="32" xfId="0" applyFont="1" applyFill="1" applyBorder="1"/>
    <xf numFmtId="167" fontId="14" fillId="6" borderId="21" xfId="0" applyNumberFormat="1" applyFont="1" applyFill="1" applyBorder="1" applyAlignment="1">
      <alignment horizontal="center"/>
    </xf>
    <xf numFmtId="0" fontId="30" fillId="2" borderId="15" xfId="0" applyFont="1" applyFill="1" applyBorder="1" applyAlignment="1">
      <alignment horizontal="right"/>
    </xf>
    <xf numFmtId="167" fontId="14" fillId="6" borderId="22" xfId="0" applyNumberFormat="1" applyFont="1" applyFill="1" applyBorder="1" applyAlignment="1">
      <alignment horizontal="center"/>
    </xf>
    <xf numFmtId="0" fontId="14" fillId="2" borderId="31" xfId="0" applyFont="1" applyFill="1" applyBorder="1" applyAlignment="1">
      <alignment horizontal="left"/>
    </xf>
    <xf numFmtId="167" fontId="14" fillId="6" borderId="23" xfId="0" applyNumberFormat="1" applyFont="1" applyFill="1" applyBorder="1" applyAlignment="1">
      <alignment horizontal="center"/>
    </xf>
    <xf numFmtId="0" fontId="14" fillId="2" borderId="12" xfId="0" applyFont="1" applyFill="1" applyBorder="1" applyAlignment="1">
      <alignment horizontal="left"/>
    </xf>
    <xf numFmtId="167" fontId="14" fillId="6" borderId="12" xfId="0" applyNumberFormat="1" applyFont="1" applyFill="1" applyBorder="1" applyAlignment="1">
      <alignment horizontal="center"/>
    </xf>
    <xf numFmtId="0" fontId="14" fillId="2" borderId="15" xfId="0" applyFont="1" applyFill="1" applyBorder="1" applyAlignment="1">
      <alignment horizontal="left"/>
    </xf>
    <xf numFmtId="49" fontId="28" fillId="2" borderId="19" xfId="0" applyNumberFormat="1" applyFont="1" applyFill="1" applyBorder="1" applyAlignment="1">
      <alignment horizontal="center"/>
    </xf>
    <xf numFmtId="0" fontId="14" fillId="0" borderId="12" xfId="0" applyFont="1" applyBorder="1" applyAlignment="1">
      <alignment vertical="top" wrapText="1"/>
    </xf>
    <xf numFmtId="0" fontId="30" fillId="0" borderId="12" xfId="0" applyFont="1" applyBorder="1" applyAlignment="1">
      <alignment horizontal="center"/>
    </xf>
    <xf numFmtId="0" fontId="18" fillId="6" borderId="31" xfId="0" applyFont="1" applyFill="1" applyBorder="1" applyAlignment="1">
      <alignment horizontal="center"/>
    </xf>
    <xf numFmtId="0" fontId="14" fillId="2" borderId="31" xfId="0" applyFont="1" applyFill="1" applyBorder="1" applyAlignment="1">
      <alignment vertical="top"/>
    </xf>
    <xf numFmtId="0" fontId="30" fillId="2" borderId="31" xfId="0" applyFont="1" applyFill="1" applyBorder="1" applyAlignment="1">
      <alignment wrapText="1"/>
    </xf>
    <xf numFmtId="3" fontId="30" fillId="2" borderId="31" xfId="0" applyNumberFormat="1" applyFont="1" applyFill="1" applyBorder="1" applyAlignment="1">
      <alignment horizontal="center"/>
    </xf>
    <xf numFmtId="2" fontId="14" fillId="6" borderId="31" xfId="0" applyNumberFormat="1" applyFont="1" applyFill="1" applyBorder="1" applyAlignment="1">
      <alignment horizontal="right"/>
    </xf>
    <xf numFmtId="167" fontId="14" fillId="6" borderId="31" xfId="0" applyNumberFormat="1" applyFont="1" applyFill="1" applyBorder="1" applyAlignment="1">
      <alignment horizontal="center"/>
    </xf>
    <xf numFmtId="0" fontId="30" fillId="2" borderId="32" xfId="0" applyFont="1" applyFill="1" applyBorder="1" applyAlignment="1"/>
    <xf numFmtId="0" fontId="18" fillId="6" borderId="32" xfId="0" applyFont="1" applyFill="1" applyBorder="1" applyAlignment="1">
      <alignment horizontal="center"/>
    </xf>
    <xf numFmtId="0" fontId="14" fillId="2" borderId="32" xfId="0" applyFont="1" applyFill="1" applyBorder="1" applyAlignment="1">
      <alignment vertical="top"/>
    </xf>
    <xf numFmtId="0" fontId="30" fillId="2" borderId="32" xfId="0" applyFont="1" applyFill="1" applyBorder="1" applyAlignment="1">
      <alignment wrapText="1"/>
    </xf>
    <xf numFmtId="3" fontId="30" fillId="2" borderId="32" xfId="0" applyNumberFormat="1" applyFont="1" applyFill="1" applyBorder="1" applyAlignment="1">
      <alignment horizontal="center"/>
    </xf>
    <xf numFmtId="2" fontId="14" fillId="6" borderId="32" xfId="0" applyNumberFormat="1" applyFont="1" applyFill="1" applyBorder="1" applyAlignment="1">
      <alignment horizontal="right"/>
    </xf>
    <xf numFmtId="167" fontId="59" fillId="6" borderId="32" xfId="0" applyNumberFormat="1" applyFont="1" applyFill="1" applyBorder="1" applyAlignment="1">
      <alignment horizontal="center"/>
    </xf>
    <xf numFmtId="0" fontId="43" fillId="2" borderId="0" xfId="0" applyFont="1" applyFill="1" applyAlignment="1">
      <alignment horizontal="left"/>
    </xf>
    <xf numFmtId="0" fontId="18" fillId="6" borderId="23" xfId="0" applyFont="1" applyFill="1" applyBorder="1" applyAlignment="1">
      <alignment horizontal="center"/>
    </xf>
    <xf numFmtId="0" fontId="14" fillId="2" borderId="32" xfId="0" applyFont="1" applyFill="1" applyBorder="1" applyAlignment="1">
      <alignment horizontal="left" vertical="top"/>
    </xf>
    <xf numFmtId="2" fontId="14" fillId="6" borderId="17" xfId="0" applyNumberFormat="1" applyFont="1" applyFill="1" applyBorder="1" applyAlignment="1">
      <alignment horizontal="right"/>
    </xf>
    <xf numFmtId="167" fontId="14" fillId="6" borderId="44" xfId="0" applyNumberFormat="1" applyFont="1" applyFill="1" applyBorder="1" applyAlignment="1">
      <alignment horizontal="center"/>
    </xf>
    <xf numFmtId="8" fontId="14" fillId="6" borderId="17" xfId="0" applyNumberFormat="1" applyFont="1" applyFill="1" applyBorder="1"/>
    <xf numFmtId="0" fontId="18" fillId="6" borderId="22" xfId="0" applyFont="1" applyFill="1" applyBorder="1" applyAlignment="1">
      <alignment horizontal="center"/>
    </xf>
    <xf numFmtId="49" fontId="4" fillId="6" borderId="22" xfId="0" applyNumberFormat="1" applyFont="1" applyFill="1" applyBorder="1" applyAlignment="1">
      <alignment horizontal="center"/>
    </xf>
    <xf numFmtId="0" fontId="14" fillId="2" borderId="15" xfId="0" applyFont="1" applyFill="1" applyBorder="1" applyAlignment="1">
      <alignment horizontal="left" vertical="top"/>
    </xf>
    <xf numFmtId="0" fontId="30" fillId="2" borderId="15" xfId="0" applyFont="1" applyFill="1" applyBorder="1" applyAlignment="1">
      <alignment wrapText="1"/>
    </xf>
    <xf numFmtId="3" fontId="30" fillId="2" borderId="15" xfId="0" applyNumberFormat="1" applyFont="1" applyFill="1" applyBorder="1" applyAlignment="1">
      <alignment horizontal="center"/>
    </xf>
    <xf numFmtId="2" fontId="14" fillId="6" borderId="14" xfId="0" applyNumberFormat="1" applyFont="1" applyFill="1" applyBorder="1" applyAlignment="1">
      <alignment horizontal="right"/>
    </xf>
    <xf numFmtId="167" fontId="14" fillId="6" borderId="45" xfId="0" applyNumberFormat="1" applyFont="1" applyFill="1" applyBorder="1" applyAlignment="1">
      <alignment horizontal="center"/>
    </xf>
    <xf numFmtId="8" fontId="14" fillId="6" borderId="14" xfId="0" applyNumberFormat="1" applyFont="1" applyFill="1" applyBorder="1"/>
    <xf numFmtId="0" fontId="18" fillId="6" borderId="23" xfId="0" applyFont="1" applyFill="1" applyBorder="1" applyAlignment="1">
      <alignment horizontal="center"/>
    </xf>
    <xf numFmtId="3" fontId="30" fillId="2" borderId="32" xfId="0" applyNumberFormat="1" applyFont="1" applyFill="1" applyBorder="1" applyAlignment="1">
      <alignment horizontal="center"/>
    </xf>
    <xf numFmtId="167" fontId="14" fillId="6" borderId="46" xfId="0" applyNumberFormat="1" applyFont="1" applyFill="1" applyBorder="1" applyAlignment="1">
      <alignment horizontal="center"/>
    </xf>
    <xf numFmtId="167" fontId="59" fillId="6" borderId="46" xfId="0" applyNumberFormat="1" applyFont="1" applyFill="1" applyBorder="1" applyAlignment="1">
      <alignment horizontal="center"/>
    </xf>
    <xf numFmtId="49" fontId="4" fillId="6" borderId="21" xfId="0" applyNumberFormat="1" applyFont="1" applyFill="1" applyBorder="1" applyAlignment="1">
      <alignment horizontal="center"/>
    </xf>
    <xf numFmtId="2" fontId="14" fillId="6" borderId="3" xfId="0" applyNumberFormat="1" applyFont="1" applyFill="1" applyBorder="1" applyAlignment="1">
      <alignment horizontal="right"/>
    </xf>
    <xf numFmtId="0" fontId="43" fillId="2" borderId="16" xfId="0" applyFont="1" applyFill="1" applyBorder="1" applyAlignment="1">
      <alignment horizontal="left"/>
    </xf>
    <xf numFmtId="167" fontId="14" fillId="6" borderId="47" xfId="0" applyNumberFormat="1" applyFont="1" applyFill="1" applyBorder="1" applyAlignment="1">
      <alignment horizontal="center"/>
    </xf>
    <xf numFmtId="0" fontId="18" fillId="6" borderId="21" xfId="0" applyFont="1" applyFill="1" applyBorder="1" applyAlignment="1">
      <alignment horizontal="center"/>
    </xf>
    <xf numFmtId="3" fontId="30" fillId="2" borderId="31" xfId="0" applyNumberFormat="1" applyFont="1" applyFill="1" applyBorder="1" applyAlignment="1">
      <alignment horizontal="center"/>
    </xf>
    <xf numFmtId="2" fontId="14" fillId="6" borderId="0" xfId="0" applyNumberFormat="1" applyFont="1" applyFill="1" applyAlignment="1">
      <alignment horizontal="right"/>
    </xf>
    <xf numFmtId="8" fontId="14" fillId="6" borderId="3" xfId="0" applyNumberFormat="1" applyFont="1" applyFill="1" applyBorder="1"/>
    <xf numFmtId="0" fontId="14" fillId="2" borderId="15" xfId="0" applyFont="1" applyFill="1" applyBorder="1" applyAlignment="1">
      <alignment horizontal="left"/>
    </xf>
    <xf numFmtId="8" fontId="59" fillId="6" borderId="14" xfId="0" applyNumberFormat="1" applyFont="1" applyFill="1" applyBorder="1"/>
    <xf numFmtId="0" fontId="14" fillId="2" borderId="5" xfId="0" applyFont="1" applyFill="1" applyBorder="1" applyAlignment="1">
      <alignment horizontal="left"/>
    </xf>
    <xf numFmtId="0" fontId="43" fillId="2" borderId="31" xfId="0" applyFont="1" applyFill="1" applyBorder="1" applyAlignment="1">
      <alignment horizontal="left"/>
    </xf>
    <xf numFmtId="0" fontId="18" fillId="6" borderId="46" xfId="0" applyFont="1" applyFill="1" applyBorder="1" applyAlignment="1">
      <alignment horizontal="center"/>
    </xf>
    <xf numFmtId="0" fontId="14" fillId="2" borderId="32" xfId="0" applyFont="1" applyFill="1" applyBorder="1" applyAlignment="1">
      <alignment vertical="top"/>
    </xf>
    <xf numFmtId="2" fontId="14" fillId="6" borderId="2" xfId="0" applyNumberFormat="1" applyFont="1" applyFill="1" applyBorder="1" applyAlignment="1">
      <alignment horizontal="right"/>
    </xf>
    <xf numFmtId="2" fontId="14" fillId="6" borderId="16" xfId="0" applyNumberFormat="1" applyFont="1" applyFill="1" applyBorder="1" applyAlignment="1">
      <alignment horizontal="right"/>
    </xf>
    <xf numFmtId="167" fontId="14" fillId="6" borderId="32" xfId="0" applyNumberFormat="1" applyFont="1" applyFill="1" applyBorder="1" applyAlignment="1">
      <alignment horizontal="center"/>
    </xf>
    <xf numFmtId="0" fontId="30" fillId="2" borderId="31" xfId="0" applyFont="1" applyFill="1" applyBorder="1" applyAlignment="1">
      <alignment vertical="top" wrapText="1"/>
    </xf>
    <xf numFmtId="0" fontId="14" fillId="2" borderId="15" xfId="0" applyFont="1" applyFill="1" applyBorder="1" applyAlignment="1">
      <alignment vertical="top"/>
    </xf>
    <xf numFmtId="0" fontId="18" fillId="6" borderId="21" xfId="0" applyFont="1" applyFill="1" applyBorder="1" applyAlignment="1">
      <alignment horizontal="center" vertical="top"/>
    </xf>
    <xf numFmtId="49" fontId="4" fillId="6" borderId="31" xfId="0" applyNumberFormat="1" applyFont="1" applyFill="1" applyBorder="1" applyAlignment="1">
      <alignment horizontal="center" vertical="top" wrapText="1"/>
    </xf>
    <xf numFmtId="167" fontId="14" fillId="6" borderId="31" xfId="0" applyNumberFormat="1" applyFont="1" applyFill="1" applyBorder="1" applyAlignment="1">
      <alignment horizontal="center" vertical="top"/>
    </xf>
    <xf numFmtId="8" fontId="14" fillId="6" borderId="3" xfId="0" applyNumberFormat="1" applyFont="1" applyFill="1" applyBorder="1" applyAlignment="1">
      <alignment vertical="top"/>
    </xf>
    <xf numFmtId="49" fontId="60" fillId="6" borderId="32" xfId="0" applyNumberFormat="1" applyFont="1" applyFill="1" applyBorder="1" applyAlignment="1">
      <alignment horizontal="center" wrapText="1"/>
    </xf>
    <xf numFmtId="167" fontId="59" fillId="6" borderId="32" xfId="0" applyNumberFormat="1" applyFont="1" applyFill="1" applyBorder="1" applyAlignment="1">
      <alignment horizontal="center" vertical="top"/>
    </xf>
    <xf numFmtId="8" fontId="59" fillId="6" borderId="17" xfId="0" applyNumberFormat="1" applyFont="1" applyFill="1" applyBorder="1"/>
    <xf numFmtId="167" fontId="59" fillId="6" borderId="15" xfId="0" applyNumberFormat="1" applyFont="1" applyFill="1" applyBorder="1" applyAlignment="1">
      <alignment horizontal="center"/>
    </xf>
    <xf numFmtId="0" fontId="18" fillId="6" borderId="22" xfId="0" applyFont="1" applyFill="1" applyBorder="1" applyAlignment="1">
      <alignment horizontal="center"/>
    </xf>
    <xf numFmtId="0" fontId="14" fillId="2" borderId="15" xfId="0" applyFont="1" applyFill="1" applyBorder="1" applyAlignment="1">
      <alignment vertical="top"/>
    </xf>
    <xf numFmtId="3" fontId="30" fillId="2" borderId="15" xfId="0" applyNumberFormat="1" applyFont="1" applyFill="1" applyBorder="1" applyAlignment="1">
      <alignment horizontal="center"/>
    </xf>
    <xf numFmtId="2" fontId="14" fillId="6" borderId="11" xfId="0" applyNumberFormat="1" applyFont="1" applyFill="1" applyBorder="1" applyAlignment="1">
      <alignment horizontal="right"/>
    </xf>
    <xf numFmtId="0" fontId="43" fillId="2" borderId="12" xfId="0" applyFont="1" applyFill="1" applyBorder="1" applyAlignment="1">
      <alignment horizontal="left"/>
    </xf>
    <xf numFmtId="0" fontId="18" fillId="6" borderId="12" xfId="0" applyFont="1" applyFill="1" applyBorder="1" applyAlignment="1">
      <alignment horizontal="center"/>
    </xf>
    <xf numFmtId="3" fontId="30" fillId="2" borderId="12" xfId="0" applyNumberFormat="1" applyFont="1" applyFill="1" applyBorder="1" applyAlignment="1">
      <alignment horizontal="center"/>
    </xf>
    <xf numFmtId="2" fontId="14" fillId="6" borderId="12" xfId="0" applyNumberFormat="1" applyFont="1" applyFill="1" applyBorder="1" applyAlignment="1">
      <alignment horizontal="right"/>
    </xf>
    <xf numFmtId="49" fontId="4" fillId="6" borderId="12" xfId="0" applyNumberFormat="1" applyFont="1" applyFill="1" applyBorder="1" applyAlignment="1">
      <alignment horizontal="center"/>
    </xf>
    <xf numFmtId="0" fontId="14" fillId="2" borderId="12" xfId="0" applyFont="1" applyFill="1" applyBorder="1" applyAlignment="1">
      <alignment vertical="top"/>
    </xf>
    <xf numFmtId="0" fontId="30" fillId="2" borderId="12" xfId="0" applyFont="1" applyFill="1" applyBorder="1" applyAlignment="1">
      <alignment wrapText="1"/>
    </xf>
    <xf numFmtId="167" fontId="14" fillId="6" borderId="11" xfId="0" applyNumberFormat="1" applyFont="1" applyFill="1" applyBorder="1" applyAlignment="1">
      <alignment horizontal="center"/>
    </xf>
    <xf numFmtId="0" fontId="14" fillId="2" borderId="1" xfId="0" applyFont="1" applyFill="1" applyBorder="1" applyAlignment="1">
      <alignment horizontal="left"/>
    </xf>
    <xf numFmtId="49" fontId="4" fillId="6" borderId="3" xfId="0" applyNumberFormat="1" applyFont="1" applyFill="1" applyBorder="1" applyAlignment="1">
      <alignment horizontal="center"/>
    </xf>
    <xf numFmtId="49" fontId="4" fillId="6" borderId="14" xfId="0" applyNumberFormat="1" applyFont="1" applyFill="1" applyBorder="1" applyAlignment="1">
      <alignment horizontal="center"/>
    </xf>
    <xf numFmtId="167" fontId="59" fillId="6" borderId="45" xfId="0" applyNumberFormat="1" applyFont="1" applyFill="1" applyBorder="1" applyAlignment="1">
      <alignment horizontal="center"/>
    </xf>
    <xf numFmtId="0" fontId="14" fillId="2" borderId="31" xfId="0" applyFont="1" applyFill="1" applyBorder="1" applyAlignment="1">
      <alignment vertical="top"/>
    </xf>
    <xf numFmtId="0" fontId="18" fillId="6" borderId="35" xfId="0" applyFont="1" applyFill="1" applyBorder="1" applyAlignment="1">
      <alignment horizontal="center"/>
    </xf>
    <xf numFmtId="167" fontId="14" fillId="6" borderId="48" xfId="0" applyNumberFormat="1" applyFont="1" applyFill="1" applyBorder="1" applyAlignment="1">
      <alignment horizontal="center"/>
    </xf>
    <xf numFmtId="0" fontId="14" fillId="2" borderId="15" xfId="0" applyFont="1" applyFill="1" applyBorder="1" applyAlignment="1">
      <alignment horizontal="left"/>
    </xf>
    <xf numFmtId="0" fontId="30" fillId="2" borderId="32" xfId="0" applyFont="1" applyFill="1" applyBorder="1" applyAlignment="1">
      <alignment vertical="top" wrapText="1"/>
    </xf>
    <xf numFmtId="0" fontId="43" fillId="2" borderId="32" xfId="0" applyFont="1" applyFill="1" applyBorder="1" applyAlignment="1">
      <alignment horizontal="left"/>
    </xf>
    <xf numFmtId="0" fontId="18" fillId="6" borderId="32" xfId="0" applyFont="1" applyFill="1" applyBorder="1" applyAlignment="1">
      <alignment horizontal="center"/>
    </xf>
    <xf numFmtId="49" fontId="4" fillId="6" borderId="17" xfId="0" applyNumberFormat="1" applyFont="1" applyFill="1" applyBorder="1" applyAlignment="1">
      <alignment horizontal="center"/>
    </xf>
    <xf numFmtId="0" fontId="30" fillId="2" borderId="31" xfId="0" applyFont="1" applyFill="1" applyBorder="1" applyAlignment="1">
      <alignment wrapText="1"/>
    </xf>
    <xf numFmtId="0" fontId="18" fillId="6" borderId="31" xfId="0" applyFont="1" applyFill="1" applyBorder="1" applyAlignment="1">
      <alignment horizontal="center"/>
    </xf>
    <xf numFmtId="0" fontId="30" fillId="2" borderId="13" xfId="0" applyFont="1" applyFill="1" applyBorder="1" applyAlignment="1">
      <alignment horizontal="left"/>
    </xf>
    <xf numFmtId="0" fontId="43" fillId="2" borderId="15" xfId="0" applyFont="1" applyFill="1" applyBorder="1" applyAlignment="1">
      <alignment horizontal="left"/>
    </xf>
    <xf numFmtId="0" fontId="18" fillId="6" borderId="15" xfId="0" applyFont="1" applyFill="1" applyBorder="1" applyAlignment="1">
      <alignment horizontal="center"/>
    </xf>
    <xf numFmtId="0" fontId="30" fillId="2" borderId="32" xfId="0" applyFont="1" applyFill="1" applyBorder="1" applyAlignment="1">
      <alignment wrapText="1"/>
    </xf>
    <xf numFmtId="49" fontId="4" fillId="6" borderId="49" xfId="0" applyNumberFormat="1" applyFont="1" applyFill="1" applyBorder="1" applyAlignment="1">
      <alignment horizontal="center"/>
    </xf>
    <xf numFmtId="0" fontId="43" fillId="2" borderId="5" xfId="0" applyFont="1" applyFill="1" applyBorder="1" applyAlignment="1">
      <alignment horizontal="left"/>
    </xf>
    <xf numFmtId="49" fontId="4" fillId="6" borderId="50" xfId="0" applyNumberFormat="1" applyFont="1" applyFill="1" applyBorder="1" applyAlignment="1">
      <alignment horizontal="center"/>
    </xf>
    <xf numFmtId="0" fontId="43" fillId="2" borderId="13" xfId="0" applyFont="1" applyFill="1" applyBorder="1" applyAlignment="1">
      <alignment horizontal="left"/>
    </xf>
    <xf numFmtId="0" fontId="43" fillId="2" borderId="2" xfId="0" applyFont="1" applyFill="1" applyBorder="1" applyAlignment="1">
      <alignment horizontal="left"/>
    </xf>
    <xf numFmtId="49" fontId="4" fillId="6" borderId="5" xfId="0" applyNumberFormat="1" applyFont="1" applyFill="1" applyBorder="1" applyAlignment="1">
      <alignment horizontal="center"/>
    </xf>
    <xf numFmtId="0" fontId="30" fillId="2" borderId="32" xfId="0" applyFont="1" applyFill="1" applyBorder="1" applyAlignment="1">
      <alignment horizontal="left"/>
    </xf>
    <xf numFmtId="167" fontId="59" fillId="6" borderId="47" xfId="0" applyNumberFormat="1" applyFont="1" applyFill="1" applyBorder="1" applyAlignment="1">
      <alignment horizontal="center"/>
    </xf>
    <xf numFmtId="49" fontId="4" fillId="6" borderId="1" xfId="0" applyNumberFormat="1" applyFont="1" applyFill="1" applyBorder="1" applyAlignment="1">
      <alignment horizontal="center"/>
    </xf>
    <xf numFmtId="0" fontId="18" fillId="6" borderId="51" xfId="0" applyFont="1" applyFill="1" applyBorder="1" applyAlignment="1">
      <alignment horizontal="center"/>
    </xf>
    <xf numFmtId="0" fontId="18" fillId="6" borderId="52" xfId="0" applyFont="1" applyFill="1" applyBorder="1" applyAlignment="1">
      <alignment horizontal="center"/>
    </xf>
    <xf numFmtId="49" fontId="4" fillId="6" borderId="13" xfId="0" applyNumberFormat="1" applyFont="1" applyFill="1" applyBorder="1" applyAlignment="1">
      <alignment horizontal="center"/>
    </xf>
    <xf numFmtId="167" fontId="14" fillId="6" borderId="15" xfId="0" applyNumberFormat="1" applyFont="1" applyFill="1" applyBorder="1" applyAlignment="1">
      <alignment horizontal="center"/>
    </xf>
    <xf numFmtId="0" fontId="14" fillId="2" borderId="31" xfId="0" applyFont="1" applyFill="1" applyBorder="1" applyAlignment="1">
      <alignment horizontal="left" vertical="top"/>
    </xf>
    <xf numFmtId="2" fontId="14" fillId="6" borderId="15" xfId="0" applyNumberFormat="1" applyFont="1" applyFill="1" applyBorder="1" applyAlignment="1">
      <alignment horizontal="right"/>
    </xf>
    <xf numFmtId="0" fontId="18" fillId="6" borderId="45" xfId="0" applyFont="1" applyFill="1" applyBorder="1" applyAlignment="1">
      <alignment horizontal="center"/>
    </xf>
    <xf numFmtId="0" fontId="30" fillId="2" borderId="12" xfId="0" applyFont="1" applyFill="1" applyBorder="1" applyAlignment="1">
      <alignment vertical="top" wrapText="1"/>
    </xf>
    <xf numFmtId="0" fontId="18" fillId="6" borderId="12" xfId="0" applyFont="1" applyFill="1" applyBorder="1" applyAlignment="1">
      <alignment horizontal="center"/>
    </xf>
    <xf numFmtId="0" fontId="14" fillId="2" borderId="12" xfId="0" applyFont="1" applyFill="1" applyBorder="1" applyAlignment="1">
      <alignment vertical="top"/>
    </xf>
    <xf numFmtId="167" fontId="14" fillId="6" borderId="3" xfId="0" applyNumberFormat="1" applyFont="1" applyFill="1" applyBorder="1" applyAlignment="1">
      <alignment horizontal="center"/>
    </xf>
    <xf numFmtId="165" fontId="14" fillId="6" borderId="17" xfId="0" applyNumberFormat="1" applyFont="1" applyFill="1" applyBorder="1"/>
    <xf numFmtId="167" fontId="59" fillId="6" borderId="17" xfId="0" applyNumberFormat="1" applyFont="1" applyFill="1" applyBorder="1" applyAlignment="1">
      <alignment horizontal="center"/>
    </xf>
    <xf numFmtId="167" fontId="14" fillId="6" borderId="14" xfId="0" applyNumberFormat="1" applyFont="1" applyFill="1" applyBorder="1" applyAlignment="1">
      <alignment horizontal="center"/>
    </xf>
    <xf numFmtId="49" fontId="4" fillId="6" borderId="51" xfId="0" applyNumberFormat="1" applyFont="1" applyFill="1" applyBorder="1" applyAlignment="1">
      <alignment horizontal="center"/>
    </xf>
    <xf numFmtId="49" fontId="4" fillId="6" borderId="51" xfId="0" applyNumberFormat="1" applyFont="1" applyFill="1" applyBorder="1" applyAlignment="1">
      <alignment horizontal="center"/>
    </xf>
    <xf numFmtId="0" fontId="18" fillId="6" borderId="30" xfId="0" applyFont="1" applyFill="1" applyBorder="1" applyAlignment="1">
      <alignment horizontal="center"/>
    </xf>
    <xf numFmtId="0" fontId="18" fillId="6" borderId="30" xfId="0" applyFont="1" applyFill="1" applyBorder="1" applyAlignment="1">
      <alignment horizontal="center" vertical="top"/>
    </xf>
    <xf numFmtId="49" fontId="4" fillId="6" borderId="1" xfId="0" applyNumberFormat="1" applyFont="1" applyFill="1" applyBorder="1" applyAlignment="1">
      <alignment horizontal="center" vertical="top"/>
    </xf>
    <xf numFmtId="2" fontId="14" fillId="6" borderId="0" xfId="0" applyNumberFormat="1" applyFont="1" applyFill="1" applyAlignment="1">
      <alignment horizontal="right" vertical="top"/>
    </xf>
    <xf numFmtId="167" fontId="59" fillId="6" borderId="15" xfId="0" applyNumberFormat="1" applyFont="1" applyFill="1" applyBorder="1" applyAlignment="1">
      <alignment horizontal="center" vertical="top"/>
    </xf>
    <xf numFmtId="49" fontId="4" fillId="6" borderId="31" xfId="0" applyNumberFormat="1" applyFont="1" applyFill="1" applyBorder="1" applyAlignment="1">
      <alignment horizontal="center" vertical="top"/>
    </xf>
    <xf numFmtId="0" fontId="18" fillId="6" borderId="22" xfId="0" applyFont="1" applyFill="1" applyBorder="1" applyAlignment="1">
      <alignment horizontal="center" vertical="top"/>
    </xf>
    <xf numFmtId="49" fontId="4" fillId="6" borderId="15" xfId="0" applyNumberFormat="1" applyFont="1" applyFill="1" applyBorder="1" applyAlignment="1">
      <alignment horizontal="center" vertical="top"/>
    </xf>
    <xf numFmtId="167" fontId="14" fillId="6" borderId="47" xfId="0" applyNumberFormat="1" applyFont="1" applyFill="1" applyBorder="1" applyAlignment="1">
      <alignment horizontal="center" vertical="top"/>
    </xf>
    <xf numFmtId="8" fontId="14" fillId="6" borderId="32" xfId="0" applyNumberFormat="1" applyFont="1" applyFill="1" applyBorder="1" applyAlignment="1">
      <alignment vertical="top"/>
    </xf>
    <xf numFmtId="8" fontId="14" fillId="6" borderId="31" xfId="0" applyNumberFormat="1" applyFont="1" applyFill="1" applyBorder="1" applyAlignment="1">
      <alignment vertical="top"/>
    </xf>
    <xf numFmtId="0" fontId="18" fillId="6" borderId="52" xfId="0" applyFont="1" applyFill="1" applyBorder="1" applyAlignment="1">
      <alignment horizontal="center" vertical="top"/>
    </xf>
    <xf numFmtId="49" fontId="4" fillId="6" borderId="13" xfId="0" applyNumberFormat="1" applyFont="1" applyFill="1" applyBorder="1" applyAlignment="1">
      <alignment horizontal="center" vertical="top"/>
    </xf>
    <xf numFmtId="8" fontId="14" fillId="6" borderId="15" xfId="0" applyNumberFormat="1" applyFont="1" applyFill="1" applyBorder="1" applyAlignment="1">
      <alignment vertical="top"/>
    </xf>
    <xf numFmtId="0" fontId="18" fillId="6" borderId="54" xfId="0" applyFont="1" applyFill="1" applyBorder="1" applyAlignment="1">
      <alignment horizontal="center" vertical="top"/>
    </xf>
    <xf numFmtId="167" fontId="14" fillId="6" borderId="32" xfId="0" applyNumberFormat="1" applyFont="1" applyFill="1" applyBorder="1" applyAlignment="1">
      <alignment horizontal="center" vertical="top"/>
    </xf>
    <xf numFmtId="8" fontId="14" fillId="6" borderId="17" xfId="0" applyNumberFormat="1" applyFont="1" applyFill="1" applyBorder="1" applyAlignment="1">
      <alignment vertical="top"/>
    </xf>
    <xf numFmtId="0" fontId="18" fillId="6" borderId="55" xfId="0" applyFont="1" applyFill="1" applyBorder="1" applyAlignment="1">
      <alignment horizontal="center"/>
    </xf>
    <xf numFmtId="167" fontId="14" fillId="6" borderId="15" xfId="0" applyNumberFormat="1" applyFont="1" applyFill="1" applyBorder="1" applyAlignment="1">
      <alignment horizontal="center" vertical="top"/>
    </xf>
    <xf numFmtId="0" fontId="18" fillId="6" borderId="44" xfId="0" applyFont="1" applyFill="1" applyBorder="1" applyAlignment="1">
      <alignment horizontal="center"/>
    </xf>
    <xf numFmtId="44" fontId="14" fillId="6" borderId="31" xfId="0" applyNumberFormat="1" applyFont="1" applyFill="1" applyBorder="1"/>
    <xf numFmtId="49" fontId="60" fillId="6" borderId="15" xfId="0" applyNumberFormat="1" applyFont="1" applyFill="1" applyBorder="1" applyAlignment="1">
      <alignment horizontal="center"/>
    </xf>
    <xf numFmtId="0" fontId="14" fillId="6" borderId="15" xfId="0" applyFont="1" applyFill="1" applyBorder="1"/>
    <xf numFmtId="0" fontId="30" fillId="2" borderId="15" xfId="0" applyFont="1" applyFill="1" applyBorder="1" applyAlignment="1"/>
    <xf numFmtId="0" fontId="18" fillId="6" borderId="21" xfId="0" applyFont="1" applyFill="1" applyBorder="1" applyAlignment="1">
      <alignment horizontal="center"/>
    </xf>
    <xf numFmtId="164" fontId="4" fillId="6" borderId="31" xfId="0" applyNumberFormat="1" applyFont="1" applyFill="1" applyBorder="1" applyAlignment="1">
      <alignment horizontal="center"/>
    </xf>
    <xf numFmtId="0" fontId="18" fillId="6" borderId="36" xfId="0" applyFont="1" applyFill="1" applyBorder="1" applyAlignment="1">
      <alignment horizontal="center"/>
    </xf>
    <xf numFmtId="164" fontId="4" fillId="6" borderId="32" xfId="0" applyNumberFormat="1" applyFont="1" applyFill="1" applyBorder="1" applyAlignment="1">
      <alignment horizontal="center"/>
    </xf>
    <xf numFmtId="167" fontId="14" fillId="6" borderId="36" xfId="0" applyNumberFormat="1" applyFont="1" applyFill="1" applyBorder="1" applyAlignment="1">
      <alignment horizontal="center"/>
    </xf>
    <xf numFmtId="0" fontId="43" fillId="2" borderId="21" xfId="0" applyFont="1" applyFill="1" applyBorder="1" applyAlignment="1">
      <alignment horizontal="left"/>
    </xf>
    <xf numFmtId="164" fontId="4" fillId="6" borderId="31" xfId="0" applyNumberFormat="1" applyFont="1" applyFill="1" applyBorder="1" applyAlignment="1">
      <alignment horizontal="center" wrapText="1"/>
    </xf>
    <xf numFmtId="164" fontId="4" fillId="6" borderId="15" xfId="0" applyNumberFormat="1" applyFont="1" applyFill="1" applyBorder="1" applyAlignment="1">
      <alignment horizontal="center"/>
    </xf>
    <xf numFmtId="0" fontId="43" fillId="2" borderId="31" xfId="0" applyFont="1" applyFill="1" applyBorder="1" applyAlignment="1">
      <alignment horizontal="left"/>
    </xf>
    <xf numFmtId="0" fontId="30" fillId="2" borderId="32" xfId="0" applyFont="1" applyFill="1" applyBorder="1" applyAlignment="1">
      <alignment horizontal="center"/>
    </xf>
    <xf numFmtId="44" fontId="59" fillId="6" borderId="32" xfId="0" applyNumberFormat="1" applyFont="1" applyFill="1" applyBorder="1" applyAlignment="1">
      <alignment horizontal="center"/>
    </xf>
    <xf numFmtId="44" fontId="59" fillId="6" borderId="15" xfId="0" applyNumberFormat="1" applyFont="1" applyFill="1" applyBorder="1" applyAlignment="1">
      <alignment horizontal="center"/>
    </xf>
    <xf numFmtId="167" fontId="14" fillId="6" borderId="35" xfId="0" applyNumberFormat="1" applyFont="1" applyFill="1" applyBorder="1" applyAlignment="1">
      <alignment horizontal="center"/>
    </xf>
    <xf numFmtId="0" fontId="30" fillId="2" borderId="15" xfId="0" applyFont="1" applyFill="1" applyBorder="1" applyAlignment="1">
      <alignment horizontal="center"/>
    </xf>
    <xf numFmtId="164" fontId="4" fillId="6" borderId="15" xfId="0" applyNumberFormat="1" applyFont="1" applyFill="1" applyBorder="1" applyAlignment="1">
      <alignment horizontal="center" wrapText="1"/>
    </xf>
    <xf numFmtId="0" fontId="30" fillId="2" borderId="31" xfId="0" applyFont="1" applyFill="1" applyBorder="1" applyAlignment="1"/>
    <xf numFmtId="0" fontId="18" fillId="6" borderId="31" xfId="0" applyFont="1" applyFill="1" applyBorder="1" applyAlignment="1">
      <alignment horizontal="center" wrapText="1"/>
    </xf>
    <xf numFmtId="0" fontId="18" fillId="6" borderId="15" xfId="0" applyFont="1" applyFill="1" applyBorder="1" applyAlignment="1">
      <alignment horizontal="center" wrapText="1"/>
    </xf>
    <xf numFmtId="165" fontId="59" fillId="6" borderId="15" xfId="0" applyNumberFormat="1" applyFont="1" applyFill="1" applyBorder="1" applyAlignment="1">
      <alignment horizontal="center"/>
    </xf>
    <xf numFmtId="0" fontId="30" fillId="6" borderId="56" xfId="0" applyFont="1" applyFill="1" applyBorder="1" applyAlignment="1">
      <alignment horizontal="center" wrapText="1"/>
    </xf>
    <xf numFmtId="167" fontId="30" fillId="2" borderId="35" xfId="0" applyNumberFormat="1" applyFont="1" applyFill="1" applyBorder="1" applyAlignment="1">
      <alignment horizontal="center" wrapText="1"/>
    </xf>
    <xf numFmtId="0" fontId="30" fillId="2" borderId="3" xfId="0" applyFont="1" applyFill="1" applyBorder="1" applyAlignment="1">
      <alignment wrapText="1"/>
    </xf>
    <xf numFmtId="0" fontId="14" fillId="2" borderId="32" xfId="0" applyFont="1" applyFill="1" applyBorder="1" applyAlignment="1">
      <alignment vertical="center"/>
    </xf>
    <xf numFmtId="0" fontId="18" fillId="6" borderId="36" xfId="0" applyFont="1" applyFill="1" applyBorder="1" applyAlignment="1">
      <alignment horizontal="center"/>
    </xf>
    <xf numFmtId="0" fontId="30" fillId="2" borderId="17" xfId="0" applyFont="1" applyFill="1" applyBorder="1" applyAlignment="1">
      <alignment wrapText="1"/>
    </xf>
    <xf numFmtId="0" fontId="14" fillId="2" borderId="11" xfId="0" applyFont="1" applyFill="1" applyBorder="1" applyAlignment="1">
      <alignment horizontal="left"/>
    </xf>
    <xf numFmtId="0" fontId="14" fillId="6" borderId="17" xfId="0" applyFont="1" applyFill="1" applyBorder="1"/>
    <xf numFmtId="0" fontId="43" fillId="2" borderId="31" xfId="0" applyFont="1" applyFill="1" applyBorder="1" applyAlignment="1">
      <alignment horizontal="left" vertical="top"/>
    </xf>
    <xf numFmtId="0" fontId="30" fillId="3" borderId="31" xfId="0" applyFont="1" applyFill="1" applyBorder="1" applyAlignment="1">
      <alignment wrapText="1"/>
    </xf>
    <xf numFmtId="3" fontId="30" fillId="3" borderId="31" xfId="0" applyNumberFormat="1" applyFont="1" applyFill="1" applyBorder="1" applyAlignment="1">
      <alignment horizontal="center"/>
    </xf>
    <xf numFmtId="0" fontId="14" fillId="2" borderId="32" xfId="0" applyFont="1" applyFill="1" applyBorder="1" applyAlignment="1">
      <alignment horizontal="right"/>
    </xf>
    <xf numFmtId="0" fontId="14" fillId="2" borderId="0" xfId="0" applyFont="1" applyFill="1" applyAlignment="1">
      <alignment vertical="top"/>
    </xf>
    <xf numFmtId="0" fontId="30" fillId="0" borderId="32" xfId="0" applyFont="1" applyBorder="1" applyAlignment="1">
      <alignment vertical="top" wrapText="1"/>
    </xf>
    <xf numFmtId="0" fontId="14" fillId="0" borderId="32" xfId="0" applyFont="1" applyBorder="1" applyAlignment="1">
      <alignment horizontal="right"/>
    </xf>
    <xf numFmtId="0" fontId="30" fillId="0" borderId="32" xfId="0" applyFont="1" applyBorder="1" applyAlignment="1">
      <alignment horizontal="left"/>
    </xf>
    <xf numFmtId="164" fontId="4" fillId="6" borderId="5" xfId="0" applyNumberFormat="1" applyFont="1" applyFill="1" applyBorder="1" applyAlignment="1">
      <alignment horizontal="center"/>
    </xf>
    <xf numFmtId="0" fontId="30" fillId="3" borderId="17" xfId="0" applyFont="1" applyFill="1" applyBorder="1" applyAlignment="1">
      <alignment wrapText="1"/>
    </xf>
    <xf numFmtId="0" fontId="30" fillId="3" borderId="32" xfId="0" applyFont="1" applyFill="1" applyBorder="1" applyAlignment="1">
      <alignment horizontal="center"/>
    </xf>
    <xf numFmtId="0" fontId="30" fillId="2" borderId="32" xfId="0" applyFont="1" applyFill="1" applyBorder="1" applyAlignment="1">
      <alignment horizontal="center"/>
    </xf>
    <xf numFmtId="0" fontId="30" fillId="2" borderId="15" xfId="0" applyFont="1" applyFill="1" applyBorder="1" applyAlignment="1">
      <alignment horizontal="right" wrapText="1"/>
    </xf>
    <xf numFmtId="164" fontId="4" fillId="6" borderId="31" xfId="0" applyNumberFormat="1" applyFont="1" applyFill="1" applyBorder="1" applyAlignment="1">
      <alignment horizontal="center"/>
    </xf>
    <xf numFmtId="0" fontId="30" fillId="3" borderId="32" xfId="0" applyFont="1" applyFill="1" applyBorder="1" applyAlignment="1">
      <alignment wrapText="1"/>
    </xf>
    <xf numFmtId="2" fontId="62" fillId="6" borderId="31" xfId="0" applyNumberFormat="1" applyFont="1" applyFill="1" applyBorder="1" applyAlignment="1">
      <alignment horizontal="right"/>
    </xf>
    <xf numFmtId="0" fontId="14" fillId="2" borderId="1" xfId="0" applyFont="1" applyFill="1" applyBorder="1" applyAlignment="1">
      <alignment horizontal="left"/>
    </xf>
    <xf numFmtId="0" fontId="43" fillId="2" borderId="23" xfId="0" applyFont="1" applyFill="1" applyBorder="1" applyAlignment="1">
      <alignment horizontal="left"/>
    </xf>
    <xf numFmtId="0" fontId="30" fillId="2" borderId="15" xfId="0" applyFont="1" applyFill="1" applyBorder="1" applyAlignment="1">
      <alignment horizontal="center"/>
    </xf>
    <xf numFmtId="0" fontId="43" fillId="2" borderId="36" xfId="0" applyFont="1" applyFill="1" applyBorder="1" applyAlignment="1">
      <alignment horizontal="left"/>
    </xf>
    <xf numFmtId="3" fontId="30" fillId="3" borderId="32" xfId="0" applyNumberFormat="1" applyFont="1" applyFill="1" applyBorder="1" applyAlignment="1">
      <alignment horizontal="center"/>
    </xf>
    <xf numFmtId="0" fontId="14" fillId="2" borderId="32" xfId="0" applyFont="1" applyFill="1" applyBorder="1"/>
    <xf numFmtId="0" fontId="43" fillId="2" borderId="22" xfId="0" applyFont="1" applyFill="1" applyBorder="1" applyAlignment="1">
      <alignment horizontal="left"/>
    </xf>
    <xf numFmtId="0" fontId="59" fillId="2" borderId="32" xfId="0" applyFont="1" applyFill="1" applyBorder="1" applyAlignment="1">
      <alignment vertical="top"/>
    </xf>
    <xf numFmtId="0" fontId="18" fillId="2" borderId="32" xfId="0" applyFont="1" applyFill="1" applyBorder="1" applyAlignment="1">
      <alignment wrapText="1"/>
    </xf>
    <xf numFmtId="0" fontId="22" fillId="2" borderId="0" xfId="0" applyFont="1" applyFill="1"/>
    <xf numFmtId="164" fontId="4" fillId="6" borderId="12" xfId="0" applyNumberFormat="1" applyFont="1" applyFill="1" applyBorder="1" applyAlignment="1">
      <alignment horizontal="center"/>
    </xf>
    <xf numFmtId="3" fontId="30" fillId="2" borderId="10" xfId="0" applyNumberFormat="1" applyFont="1" applyFill="1" applyBorder="1" applyAlignment="1">
      <alignment horizontal="center"/>
    </xf>
    <xf numFmtId="164" fontId="4" fillId="6" borderId="32" xfId="0" applyNumberFormat="1" applyFont="1" applyFill="1" applyBorder="1" applyAlignment="1">
      <alignment horizontal="center"/>
    </xf>
    <xf numFmtId="0" fontId="14" fillId="2" borderId="32" xfId="0" applyFont="1" applyFill="1" applyBorder="1" applyAlignment="1"/>
    <xf numFmtId="0" fontId="30" fillId="2" borderId="32" xfId="0" applyFont="1" applyFill="1" applyBorder="1"/>
    <xf numFmtId="0" fontId="30" fillId="0" borderId="9" xfId="0" applyFont="1" applyBorder="1" applyAlignment="1">
      <alignment horizontal="center" wrapText="1"/>
    </xf>
    <xf numFmtId="0" fontId="43" fillId="2" borderId="9" xfId="0" applyFont="1" applyFill="1" applyBorder="1" applyAlignment="1">
      <alignment horizontal="left" wrapText="1"/>
    </xf>
    <xf numFmtId="0" fontId="30" fillId="6" borderId="9" xfId="0" applyFont="1" applyFill="1" applyBorder="1" applyAlignment="1">
      <alignment horizontal="center" wrapText="1"/>
    </xf>
    <xf numFmtId="164" fontId="30" fillId="6" borderId="9" xfId="0" applyNumberFormat="1" applyFont="1" applyFill="1" applyBorder="1" applyAlignment="1">
      <alignment horizontal="center" wrapText="1"/>
    </xf>
    <xf numFmtId="3" fontId="30" fillId="0" borderId="9" xfId="0" applyNumberFormat="1" applyFont="1" applyBorder="1" applyAlignment="1">
      <alignment horizontal="center" wrapText="1"/>
    </xf>
    <xf numFmtId="167" fontId="30" fillId="2" borderId="9" xfId="0" applyNumberFormat="1" applyFont="1" applyFill="1" applyBorder="1" applyAlignment="1">
      <alignment horizontal="center" wrapText="1"/>
    </xf>
    <xf numFmtId="49" fontId="4" fillId="6" borderId="31" xfId="0" applyNumberFormat="1" applyFont="1" applyFill="1" applyBorder="1" applyAlignment="1">
      <alignment horizontal="center" wrapText="1"/>
    </xf>
    <xf numFmtId="0" fontId="63" fillId="2" borderId="31" xfId="0" applyFont="1" applyFill="1" applyBorder="1" applyAlignment="1">
      <alignment horizontal="left" vertical="top" wrapText="1"/>
    </xf>
    <xf numFmtId="44" fontId="14" fillId="6" borderId="1" xfId="0" applyNumberFormat="1" applyFont="1" applyFill="1" applyBorder="1" applyAlignment="1">
      <alignment horizontal="center"/>
    </xf>
    <xf numFmtId="165" fontId="14" fillId="6" borderId="3" xfId="0" applyNumberFormat="1" applyFont="1" applyFill="1" applyBorder="1"/>
    <xf numFmtId="0" fontId="43" fillId="2" borderId="59" xfId="0" applyFont="1" applyFill="1" applyBorder="1" applyAlignment="1">
      <alignment horizontal="left"/>
    </xf>
    <xf numFmtId="0" fontId="18" fillId="6" borderId="59" xfId="0" applyFont="1" applyFill="1" applyBorder="1" applyAlignment="1">
      <alignment horizontal="center"/>
    </xf>
    <xf numFmtId="49" fontId="4" fillId="6" borderId="59" xfId="0" applyNumberFormat="1" applyFont="1" applyFill="1" applyBorder="1" applyAlignment="1">
      <alignment horizontal="center"/>
    </xf>
    <xf numFmtId="0" fontId="63" fillId="2" borderId="59" xfId="0" applyFont="1" applyFill="1" applyBorder="1" applyAlignment="1">
      <alignment horizontal="left" vertical="top" wrapText="1"/>
    </xf>
    <xf numFmtId="0" fontId="30" fillId="2" borderId="59" xfId="0" applyFont="1" applyFill="1" applyBorder="1" applyAlignment="1">
      <alignment wrapText="1"/>
    </xf>
    <xf numFmtId="3" fontId="30" fillId="2" borderId="59" xfId="0" applyNumberFormat="1" applyFont="1" applyFill="1" applyBorder="1" applyAlignment="1">
      <alignment horizontal="center"/>
    </xf>
    <xf numFmtId="44" fontId="14" fillId="6" borderId="60" xfId="0" applyNumberFormat="1" applyFont="1" applyFill="1" applyBorder="1" applyAlignment="1">
      <alignment horizontal="center"/>
    </xf>
    <xf numFmtId="165" fontId="14" fillId="6" borderId="61" xfId="0" applyNumberFormat="1" applyFont="1" applyFill="1" applyBorder="1"/>
    <xf numFmtId="8" fontId="14" fillId="6" borderId="61" xfId="0" applyNumberFormat="1" applyFont="1" applyFill="1" applyBorder="1"/>
    <xf numFmtId="164" fontId="4" fillId="6" borderId="59" xfId="0" applyNumberFormat="1" applyFont="1" applyFill="1" applyBorder="1" applyAlignment="1">
      <alignment horizontal="center"/>
    </xf>
    <xf numFmtId="0" fontId="63" fillId="2" borderId="62" xfId="0" applyFont="1" applyFill="1" applyBorder="1" applyAlignment="1">
      <alignment horizontal="left" vertical="top" wrapText="1"/>
    </xf>
    <xf numFmtId="0" fontId="30" fillId="2" borderId="62" xfId="0" applyFont="1" applyFill="1" applyBorder="1" applyAlignment="1">
      <alignment wrapText="1"/>
    </xf>
    <xf numFmtId="3" fontId="30" fillId="2" borderId="62" xfId="0" applyNumberFormat="1" applyFont="1" applyFill="1" applyBorder="1" applyAlignment="1">
      <alignment horizontal="center"/>
    </xf>
    <xf numFmtId="44" fontId="14" fillId="6" borderId="63" xfId="0" applyNumberFormat="1" applyFont="1" applyFill="1" applyBorder="1" applyAlignment="1">
      <alignment horizontal="center"/>
    </xf>
    <xf numFmtId="8" fontId="14" fillId="6" borderId="64" xfId="0" applyNumberFormat="1" applyFont="1" applyFill="1" applyBorder="1"/>
    <xf numFmtId="0" fontId="43" fillId="2" borderId="62" xfId="0" applyFont="1" applyFill="1" applyBorder="1" applyAlignment="1">
      <alignment horizontal="left"/>
    </xf>
    <xf numFmtId="0" fontId="18" fillId="6" borderId="62" xfId="0" applyFont="1" applyFill="1" applyBorder="1" applyAlignment="1">
      <alignment horizontal="center"/>
    </xf>
    <xf numFmtId="164" fontId="4" fillId="6" borderId="62" xfId="0" applyNumberFormat="1" applyFont="1" applyFill="1" applyBorder="1" applyAlignment="1">
      <alignment horizontal="center"/>
    </xf>
    <xf numFmtId="0" fontId="43" fillId="2" borderId="31" xfId="0" applyFont="1" applyFill="1" applyBorder="1" applyAlignment="1">
      <alignment horizontal="left" wrapText="1"/>
    </xf>
    <xf numFmtId="0" fontId="14" fillId="2" borderId="31" xfId="0" applyFont="1" applyFill="1" applyBorder="1" applyAlignment="1">
      <alignment vertical="top" wrapText="1"/>
    </xf>
    <xf numFmtId="0" fontId="30" fillId="2" borderId="13" xfId="0" applyFont="1" applyFill="1" applyBorder="1" applyAlignment="1">
      <alignment horizontal="right"/>
    </xf>
    <xf numFmtId="0" fontId="18" fillId="6" borderId="15" xfId="0" applyFont="1" applyFill="1" applyBorder="1" applyAlignment="1">
      <alignment horizontal="center"/>
    </xf>
    <xf numFmtId="0" fontId="43" fillId="2" borderId="15" xfId="0" applyFont="1" applyFill="1" applyBorder="1" applyAlignment="1">
      <alignment horizontal="left" vertical="top" wrapText="1"/>
    </xf>
    <xf numFmtId="0" fontId="18" fillId="6" borderId="21" xfId="0" applyFont="1" applyFill="1" applyBorder="1" applyAlignment="1">
      <alignment horizontal="center" wrapText="1"/>
    </xf>
    <xf numFmtId="0" fontId="43" fillId="2" borderId="32" xfId="0" applyFont="1" applyFill="1" applyBorder="1" applyAlignment="1">
      <alignment horizontal="left" vertical="top" wrapText="1"/>
    </xf>
    <xf numFmtId="0" fontId="18" fillId="6" borderId="12" xfId="0" applyFont="1" applyFill="1" applyBorder="1" applyAlignment="1">
      <alignment horizontal="center" wrapText="1"/>
    </xf>
    <xf numFmtId="0" fontId="30" fillId="2" borderId="12" xfId="0" applyFont="1" applyFill="1" applyBorder="1" applyAlignment="1">
      <alignment horizontal="left" wrapText="1"/>
    </xf>
    <xf numFmtId="0" fontId="30" fillId="2" borderId="12" xfId="0" applyFont="1" applyFill="1" applyBorder="1" applyAlignment="1">
      <alignment horizontal="center"/>
    </xf>
    <xf numFmtId="0" fontId="14" fillId="2" borderId="5" xfId="0" applyFont="1" applyFill="1" applyBorder="1"/>
    <xf numFmtId="0" fontId="14" fillId="2" borderId="5" xfId="0" applyFont="1" applyFill="1" applyBorder="1" applyAlignment="1">
      <alignment horizontal="left"/>
    </xf>
    <xf numFmtId="0" fontId="30" fillId="2" borderId="5" xfId="0" applyFont="1" applyFill="1" applyBorder="1" applyAlignment="1">
      <alignment vertical="top" wrapText="1"/>
    </xf>
    <xf numFmtId="0" fontId="43" fillId="2" borderId="32" xfId="0" applyFont="1" applyFill="1" applyBorder="1" applyAlignment="1">
      <alignment horizontal="left"/>
    </xf>
    <xf numFmtId="0" fontId="14" fillId="2" borderId="32" xfId="0" applyFont="1" applyFill="1" applyBorder="1" applyAlignment="1">
      <alignment vertical="top" wrapText="1"/>
    </xf>
    <xf numFmtId="164" fontId="4" fillId="6" borderId="32" xfId="0" applyNumberFormat="1" applyFont="1" applyFill="1" applyBorder="1" applyAlignment="1">
      <alignment horizontal="center" wrapText="1"/>
    </xf>
    <xf numFmtId="0" fontId="59" fillId="2" borderId="32" xfId="0" applyFont="1" applyFill="1" applyBorder="1" applyAlignment="1"/>
    <xf numFmtId="0" fontId="43" fillId="2" borderId="15" xfId="0" applyFont="1" applyFill="1" applyBorder="1" applyAlignment="1">
      <alignment horizontal="left"/>
    </xf>
    <xf numFmtId="164" fontId="4" fillId="6" borderId="1" xfId="0" applyNumberFormat="1" applyFont="1" applyFill="1" applyBorder="1" applyAlignment="1">
      <alignment horizontal="center"/>
    </xf>
    <xf numFmtId="164" fontId="4" fillId="6" borderId="13" xfId="0" applyNumberFormat="1" applyFont="1" applyFill="1" applyBorder="1" applyAlignment="1">
      <alignment horizontal="center"/>
    </xf>
    <xf numFmtId="0" fontId="14" fillId="2" borderId="0" xfId="0" applyFont="1" applyFill="1"/>
    <xf numFmtId="0" fontId="14" fillId="0" borderId="15" xfId="0" applyFont="1" applyBorder="1" applyAlignment="1">
      <alignment vertical="top"/>
    </xf>
    <xf numFmtId="0" fontId="18" fillId="6" borderId="22" xfId="0" applyFont="1" applyFill="1" applyBorder="1" applyAlignment="1">
      <alignment horizontal="center" wrapText="1"/>
    </xf>
    <xf numFmtId="0" fontId="62" fillId="2" borderId="0" xfId="0" applyFont="1" applyFill="1" applyAlignment="1">
      <alignment horizontal="left"/>
    </xf>
    <xf numFmtId="0" fontId="43" fillId="2" borderId="21" xfId="0" applyFont="1" applyFill="1" applyBorder="1" applyAlignment="1">
      <alignment horizontal="left" wrapText="1"/>
    </xf>
    <xf numFmtId="0" fontId="14" fillId="2" borderId="12" xfId="0" applyFont="1" applyFill="1" applyBorder="1" applyAlignment="1">
      <alignment horizontal="left"/>
    </xf>
    <xf numFmtId="3" fontId="43" fillId="2" borderId="12" xfId="0" applyNumberFormat="1" applyFont="1" applyFill="1" applyBorder="1" applyAlignment="1">
      <alignment horizontal="center"/>
    </xf>
    <xf numFmtId="0" fontId="14" fillId="0" borderId="32" xfId="0" applyFont="1" applyBorder="1" applyAlignment="1">
      <alignment vertical="top"/>
    </xf>
    <xf numFmtId="0" fontId="14" fillId="0" borderId="15" xfId="0" applyFont="1" applyBorder="1" applyAlignment="1">
      <alignment vertical="top" wrapText="1"/>
    </xf>
    <xf numFmtId="0" fontId="59" fillId="6" borderId="32" xfId="0" applyFont="1" applyFill="1" applyBorder="1"/>
    <xf numFmtId="164" fontId="4" fillId="6" borderId="35" xfId="0" applyNumberFormat="1" applyFont="1" applyFill="1" applyBorder="1" applyAlignment="1">
      <alignment horizontal="center"/>
    </xf>
    <xf numFmtId="164" fontId="4" fillId="6" borderId="23" xfId="0" applyNumberFormat="1" applyFont="1" applyFill="1" applyBorder="1" applyAlignment="1">
      <alignment horizontal="center"/>
    </xf>
    <xf numFmtId="167" fontId="14" fillId="6" borderId="22" xfId="0" applyNumberFormat="1" applyFont="1" applyFill="1" applyBorder="1" applyAlignment="1">
      <alignment horizontal="center"/>
    </xf>
    <xf numFmtId="2" fontId="14" fillId="6" borderId="19" xfId="0" applyNumberFormat="1" applyFont="1" applyFill="1" applyBorder="1" applyAlignment="1">
      <alignment horizontal="right"/>
    </xf>
    <xf numFmtId="0" fontId="14" fillId="2" borderId="12" xfId="0" applyFont="1" applyFill="1" applyBorder="1"/>
    <xf numFmtId="0" fontId="30" fillId="2" borderId="12" xfId="0" applyFont="1" applyFill="1" applyBorder="1" applyAlignment="1">
      <alignment wrapText="1"/>
    </xf>
    <xf numFmtId="0" fontId="18" fillId="6" borderId="3" xfId="0" applyFont="1" applyFill="1" applyBorder="1" applyAlignment="1">
      <alignment horizontal="center"/>
    </xf>
    <xf numFmtId="0" fontId="62" fillId="0" borderId="31" xfId="0" applyFont="1" applyBorder="1" applyAlignment="1">
      <alignment vertical="top"/>
    </xf>
    <xf numFmtId="0" fontId="43" fillId="2" borderId="3" xfId="0" applyFont="1" applyFill="1" applyBorder="1" applyAlignment="1">
      <alignment wrapText="1"/>
    </xf>
    <xf numFmtId="3" fontId="43" fillId="2" borderId="31" xfId="0" applyNumberFormat="1" applyFont="1" applyFill="1" applyBorder="1" applyAlignment="1">
      <alignment horizontal="center"/>
    </xf>
    <xf numFmtId="2" fontId="62" fillId="6" borderId="31" xfId="0" applyNumberFormat="1" applyFont="1" applyFill="1" applyBorder="1" applyAlignment="1">
      <alignment horizontal="right"/>
    </xf>
    <xf numFmtId="167" fontId="62" fillId="6" borderId="31" xfId="0" applyNumberFormat="1" applyFont="1" applyFill="1" applyBorder="1" applyAlignment="1">
      <alignment horizontal="center"/>
    </xf>
    <xf numFmtId="165" fontId="62" fillId="6" borderId="31" xfId="0" applyNumberFormat="1" applyFont="1" applyFill="1" applyBorder="1"/>
    <xf numFmtId="0" fontId="18" fillId="6" borderId="17" xfId="0" applyFont="1" applyFill="1" applyBorder="1" applyAlignment="1">
      <alignment horizontal="center"/>
    </xf>
    <xf numFmtId="0" fontId="14" fillId="0" borderId="32" xfId="0" applyFont="1" applyBorder="1" applyAlignment="1">
      <alignment horizontal="left" vertical="top"/>
    </xf>
    <xf numFmtId="0" fontId="30" fillId="2" borderId="14" xfId="0" applyFont="1" applyFill="1" applyBorder="1" applyAlignment="1">
      <alignment wrapText="1"/>
    </xf>
    <xf numFmtId="0" fontId="14" fillId="0" borderId="31" xfId="0" applyFont="1" applyBorder="1" applyAlignment="1">
      <alignment vertical="top"/>
    </xf>
    <xf numFmtId="3" fontId="30" fillId="3" borderId="31" xfId="0" applyNumberFormat="1" applyFont="1" applyFill="1" applyBorder="1" applyAlignment="1">
      <alignment horizontal="center"/>
    </xf>
    <xf numFmtId="3" fontId="30" fillId="3" borderId="32" xfId="0" applyNumberFormat="1" applyFont="1" applyFill="1" applyBorder="1" applyAlignment="1">
      <alignment horizontal="center"/>
    </xf>
    <xf numFmtId="49" fontId="4" fillId="6" borderId="31" xfId="0" applyNumberFormat="1" applyFont="1" applyFill="1" applyBorder="1" applyAlignment="1">
      <alignment horizontal="center"/>
    </xf>
    <xf numFmtId="2" fontId="14" fillId="6" borderId="31" xfId="0" applyNumberFormat="1" applyFont="1" applyFill="1" applyBorder="1" applyAlignment="1">
      <alignment horizontal="right"/>
    </xf>
    <xf numFmtId="49" fontId="4" fillId="6" borderId="32" xfId="0" applyNumberFormat="1" applyFont="1" applyFill="1" applyBorder="1" applyAlignment="1">
      <alignment horizontal="center"/>
    </xf>
    <xf numFmtId="2" fontId="14" fillId="6" borderId="32" xfId="0" applyNumberFormat="1" applyFont="1" applyFill="1" applyBorder="1" applyAlignment="1">
      <alignment horizontal="right"/>
    </xf>
    <xf numFmtId="0" fontId="30" fillId="2" borderId="12" xfId="0" applyFont="1" applyFill="1" applyBorder="1" applyAlignment="1">
      <alignment horizontal="right" vertical="center"/>
    </xf>
    <xf numFmtId="0" fontId="30" fillId="0" borderId="12" xfId="0" applyFont="1" applyBorder="1" applyAlignment="1">
      <alignment horizontal="left" vertical="center"/>
    </xf>
    <xf numFmtId="0" fontId="30" fillId="0" borderId="12" xfId="0" applyFont="1" applyBorder="1" applyAlignment="1">
      <alignment horizontal="right" vertical="center"/>
    </xf>
    <xf numFmtId="0" fontId="30" fillId="0" borderId="12" xfId="0" applyFont="1" applyBorder="1" applyAlignment="1">
      <alignment horizontal="center" vertical="center"/>
    </xf>
    <xf numFmtId="2" fontId="14" fillId="6" borderId="12" xfId="0" applyNumberFormat="1" applyFont="1" applyFill="1" applyBorder="1" applyAlignment="1">
      <alignment horizontal="right"/>
    </xf>
    <xf numFmtId="0" fontId="14" fillId="6" borderId="12" xfId="0" applyFont="1" applyFill="1" applyBorder="1"/>
    <xf numFmtId="49" fontId="64" fillId="6" borderId="15" xfId="0" applyNumberFormat="1" applyFont="1" applyFill="1" applyBorder="1" applyAlignment="1">
      <alignment horizontal="center"/>
    </xf>
    <xf numFmtId="0" fontId="65" fillId="2" borderId="15" xfId="0" applyFont="1" applyFill="1" applyBorder="1" applyAlignment="1">
      <alignment vertical="top"/>
    </xf>
    <xf numFmtId="16" fontId="18" fillId="6" borderId="31" xfId="0" applyNumberFormat="1" applyFont="1" applyFill="1" applyBorder="1" applyAlignment="1">
      <alignment horizontal="center"/>
    </xf>
    <xf numFmtId="44" fontId="14" fillId="6" borderId="12" xfId="0" applyNumberFormat="1" applyFont="1" applyFill="1" applyBorder="1"/>
    <xf numFmtId="0" fontId="30" fillId="0" borderId="15" xfId="0" applyFont="1" applyBorder="1" applyAlignment="1">
      <alignment vertical="top" wrapText="1"/>
    </xf>
    <xf numFmtId="0" fontId="14" fillId="0" borderId="15" xfId="0" applyFont="1" applyBorder="1" applyAlignment="1"/>
    <xf numFmtId="44" fontId="14" fillId="6" borderId="15" xfId="0" applyNumberFormat="1" applyFont="1" applyFill="1" applyBorder="1"/>
    <xf numFmtId="0" fontId="22" fillId="0" borderId="0" xfId="0" applyFont="1" applyAlignment="1">
      <alignment horizontal="center"/>
    </xf>
    <xf numFmtId="0" fontId="0" fillId="0" borderId="0" xfId="0" applyFont="1" applyAlignment="1"/>
    <xf numFmtId="0" fontId="38" fillId="8" borderId="0" xfId="0" applyFont="1" applyFill="1" applyBorder="1" applyAlignment="1"/>
    <xf numFmtId="0" fontId="39" fillId="8" borderId="0" xfId="0" applyFont="1" applyFill="1" applyBorder="1" applyAlignment="1"/>
    <xf numFmtId="0" fontId="35" fillId="8" borderId="0" xfId="0" applyFont="1" applyFill="1" applyBorder="1" applyAlignment="1"/>
    <xf numFmtId="0" fontId="35" fillId="8" borderId="0" xfId="0" applyFont="1" applyFill="1" applyBorder="1" applyAlignment="1">
      <alignment horizontal="left"/>
    </xf>
    <xf numFmtId="0" fontId="38" fillId="8" borderId="0" xfId="0" applyFont="1" applyFill="1" applyBorder="1" applyAlignment="1">
      <alignment horizontal="left"/>
    </xf>
    <xf numFmtId="0" fontId="35" fillId="8" borderId="0" xfId="0" applyFont="1" applyFill="1" applyAlignment="1"/>
    <xf numFmtId="0" fontId="35" fillId="8" borderId="0" xfId="0" applyFont="1" applyFill="1" applyAlignment="1">
      <alignment vertical="top"/>
    </xf>
    <xf numFmtId="0" fontId="0" fillId="8" borderId="0" xfId="0" applyFont="1" applyFill="1" applyAlignment="1"/>
    <xf numFmtId="0" fontId="32" fillId="8" borderId="0" xfId="0" applyFont="1" applyFill="1" applyAlignment="1">
      <alignment horizontal="center"/>
    </xf>
    <xf numFmtId="0" fontId="33" fillId="8" borderId="0" xfId="0" applyFont="1" applyFill="1" applyAlignment="1">
      <alignment horizontal="center"/>
    </xf>
    <xf numFmtId="49" fontId="33" fillId="8" borderId="0" xfId="0" applyNumberFormat="1" applyFont="1" applyFill="1" applyAlignment="1">
      <alignment horizontal="center"/>
    </xf>
    <xf numFmtId="3" fontId="33" fillId="8" borderId="0" xfId="0" applyNumberFormat="1" applyFont="1" applyFill="1" applyAlignment="1">
      <alignment horizontal="center"/>
    </xf>
    <xf numFmtId="44" fontId="33" fillId="8" borderId="0" xfId="0" applyNumberFormat="1" applyFont="1" applyFill="1" applyAlignment="1">
      <alignment horizontal="center"/>
    </xf>
    <xf numFmtId="2" fontId="33" fillId="8" borderId="0" xfId="0" applyNumberFormat="1" applyFont="1" applyFill="1" applyAlignment="1">
      <alignment horizontal="center"/>
    </xf>
    <xf numFmtId="167" fontId="33" fillId="8" borderId="0" xfId="0" applyNumberFormat="1" applyFont="1" applyFill="1" applyAlignment="1">
      <alignment horizontal="center"/>
    </xf>
    <xf numFmtId="8" fontId="33" fillId="8" borderId="0" xfId="0" applyNumberFormat="1" applyFont="1" applyFill="1" applyAlignment="1">
      <alignment horizontal="center"/>
    </xf>
    <xf numFmtId="0" fontId="34" fillId="8" borderId="0" xfId="0" applyFont="1" applyFill="1" applyAlignment="1">
      <alignment horizontal="center"/>
    </xf>
    <xf numFmtId="0" fontId="6" fillId="8" borderId="0" xfId="0" applyFont="1" applyFill="1" applyAlignment="1"/>
    <xf numFmtId="0" fontId="7" fillId="8" borderId="0" xfId="0" applyFont="1" applyFill="1" applyAlignment="1">
      <alignment horizontal="right"/>
    </xf>
    <xf numFmtId="0" fontId="13" fillId="8" borderId="6" xfId="0" applyFont="1" applyFill="1" applyBorder="1" applyAlignment="1">
      <alignment horizontal="right"/>
    </xf>
    <xf numFmtId="0" fontId="12" fillId="8" borderId="6" xfId="0" applyFont="1" applyFill="1" applyBorder="1" applyAlignment="1">
      <alignment horizontal="center"/>
    </xf>
    <xf numFmtId="0" fontId="10" fillId="8" borderId="9" xfId="0" applyFont="1" applyFill="1" applyBorder="1" applyAlignment="1">
      <alignment horizontal="center" wrapText="1"/>
    </xf>
    <xf numFmtId="0" fontId="10" fillId="11" borderId="9" xfId="0" applyFont="1" applyFill="1" applyBorder="1" applyAlignment="1">
      <alignment wrapText="1"/>
    </xf>
    <xf numFmtId="3" fontId="10" fillId="10" borderId="12" xfId="0" applyNumberFormat="1" applyFont="1" applyFill="1" applyBorder="1" applyAlignment="1">
      <alignment horizontal="center"/>
    </xf>
    <xf numFmtId="0" fontId="9" fillId="10" borderId="12" xfId="0" applyFont="1" applyFill="1" applyBorder="1" applyAlignment="1">
      <alignment horizontal="center"/>
    </xf>
    <xf numFmtId="3" fontId="21" fillId="10" borderId="12" xfId="0" applyNumberFormat="1" applyFont="1" applyFill="1" applyBorder="1" applyAlignment="1">
      <alignment horizontal="center"/>
    </xf>
    <xf numFmtId="3" fontId="1" fillId="10" borderId="12" xfId="0" applyNumberFormat="1" applyFont="1" applyFill="1" applyBorder="1" applyAlignment="1">
      <alignment horizontal="center"/>
    </xf>
    <xf numFmtId="0" fontId="20" fillId="8" borderId="5" xfId="0" applyFont="1" applyFill="1" applyBorder="1"/>
    <xf numFmtId="3" fontId="1" fillId="10" borderId="9" xfId="0" applyNumberFormat="1" applyFont="1" applyFill="1" applyBorder="1" applyAlignment="1">
      <alignment horizontal="center"/>
    </xf>
    <xf numFmtId="0" fontId="9" fillId="10" borderId="9" xfId="0" applyFont="1" applyFill="1" applyBorder="1" applyAlignment="1">
      <alignment horizontal="center"/>
    </xf>
    <xf numFmtId="3" fontId="21" fillId="10" borderId="9" xfId="0" applyNumberFormat="1" applyFont="1" applyFill="1" applyBorder="1" applyAlignment="1">
      <alignment horizontal="center"/>
    </xf>
    <xf numFmtId="3" fontId="10" fillId="8" borderId="15" xfId="0" applyNumberFormat="1" applyFont="1" applyFill="1" applyBorder="1" applyAlignment="1">
      <alignment horizontal="center"/>
    </xf>
    <xf numFmtId="0" fontId="9" fillId="11" borderId="15" xfId="0" applyFont="1" applyFill="1" applyBorder="1" applyAlignment="1">
      <alignment horizontal="center"/>
    </xf>
    <xf numFmtId="3" fontId="9" fillId="10" borderId="15" xfId="0" applyNumberFormat="1" applyFont="1" applyFill="1" applyBorder="1" applyAlignment="1">
      <alignment horizontal="center"/>
    </xf>
    <xf numFmtId="0" fontId="22" fillId="8" borderId="5" xfId="0" applyFont="1" applyFill="1" applyBorder="1"/>
    <xf numFmtId="0" fontId="24" fillId="8" borderId="5" xfId="0" applyFont="1" applyFill="1" applyBorder="1"/>
    <xf numFmtId="0" fontId="24" fillId="8" borderId="13" xfId="0" applyFont="1" applyFill="1" applyBorder="1"/>
    <xf numFmtId="0" fontId="45" fillId="8" borderId="31" xfId="0" applyFont="1" applyFill="1" applyBorder="1" applyAlignment="1">
      <alignment horizontal="left" wrapText="1"/>
    </xf>
    <xf numFmtId="0" fontId="46" fillId="8" borderId="31" xfId="0" applyFont="1" applyFill="1" applyBorder="1" applyAlignment="1">
      <alignment horizontal="left"/>
    </xf>
    <xf numFmtId="0" fontId="17" fillId="10" borderId="31" xfId="0" applyFont="1" applyFill="1" applyBorder="1" applyAlignment="1">
      <alignment horizontal="left" vertical="top" wrapText="1"/>
    </xf>
    <xf numFmtId="0" fontId="18" fillId="9" borderId="31" xfId="0" applyFont="1" applyFill="1" applyBorder="1" applyAlignment="1">
      <alignment horizontal="center" wrapText="1"/>
    </xf>
    <xf numFmtId="49" fontId="4" fillId="9" borderId="31" xfId="0" applyNumberFormat="1" applyFont="1" applyFill="1" applyBorder="1" applyAlignment="1">
      <alignment horizontal="center"/>
    </xf>
    <xf numFmtId="0" fontId="19" fillId="8" borderId="31" xfId="0" applyFont="1" applyFill="1" applyBorder="1" applyAlignment="1">
      <alignment horizontal="left" vertical="top"/>
    </xf>
    <xf numFmtId="3" fontId="45" fillId="10" borderId="31" xfId="0" applyNumberFormat="1" applyFont="1" applyFill="1" applyBorder="1" applyAlignment="1">
      <alignment horizontal="left"/>
    </xf>
    <xf numFmtId="44" fontId="3" fillId="9" borderId="31" xfId="0" applyNumberFormat="1" applyFont="1" applyFill="1" applyBorder="1" applyAlignment="1">
      <alignment horizontal="center"/>
    </xf>
    <xf numFmtId="166" fontId="3" fillId="9" borderId="31" xfId="0" applyNumberFormat="1" applyFont="1" applyFill="1" applyBorder="1" applyAlignment="1">
      <alignment horizontal="center"/>
    </xf>
    <xf numFmtId="168" fontId="45" fillId="9" borderId="31" xfId="0" applyNumberFormat="1" applyFont="1" applyFill="1" applyBorder="1" applyAlignment="1">
      <alignment horizontal="left"/>
    </xf>
    <xf numFmtId="0" fontId="22" fillId="8" borderId="32" xfId="0" applyFont="1" applyFill="1" applyBorder="1"/>
    <xf numFmtId="0" fontId="39" fillId="8" borderId="32" xfId="0" applyFont="1" applyFill="1" applyBorder="1" applyAlignment="1">
      <alignment horizontal="left" wrapText="1"/>
    </xf>
    <xf numFmtId="0" fontId="18" fillId="9" borderId="32" xfId="0" applyFont="1" applyFill="1" applyBorder="1" applyAlignment="1">
      <alignment horizontal="center" wrapText="1"/>
    </xf>
    <xf numFmtId="49" fontId="4" fillId="9" borderId="32" xfId="0" applyNumberFormat="1" applyFont="1" applyFill="1" applyBorder="1" applyAlignment="1">
      <alignment horizontal="center"/>
    </xf>
    <xf numFmtId="0" fontId="19" fillId="8" borderId="32" xfId="0" applyFont="1" applyFill="1" applyBorder="1" applyAlignment="1">
      <alignment horizontal="left" vertical="top"/>
    </xf>
    <xf numFmtId="0" fontId="45" fillId="8" borderId="32" xfId="0" applyFont="1" applyFill="1" applyBorder="1" applyAlignment="1">
      <alignment horizontal="left" wrapText="1"/>
    </xf>
    <xf numFmtId="3" fontId="45" fillId="10" borderId="32" xfId="0" applyNumberFormat="1" applyFont="1" applyFill="1" applyBorder="1" applyAlignment="1">
      <alignment horizontal="left"/>
    </xf>
    <xf numFmtId="44" fontId="3" fillId="9" borderId="32" xfId="0" applyNumberFormat="1" applyFont="1" applyFill="1" applyBorder="1" applyAlignment="1">
      <alignment horizontal="center"/>
    </xf>
    <xf numFmtId="166" fontId="3" fillId="9" borderId="32" xfId="0" applyNumberFormat="1" applyFont="1" applyFill="1" applyBorder="1" applyAlignment="1">
      <alignment horizontal="center"/>
    </xf>
    <xf numFmtId="168" fontId="45" fillId="9" borderId="32" xfId="0" applyNumberFormat="1" applyFont="1" applyFill="1" applyBorder="1" applyAlignment="1">
      <alignment horizontal="left"/>
    </xf>
    <xf numFmtId="0" fontId="47" fillId="10" borderId="32" xfId="0" applyFont="1" applyFill="1" applyBorder="1" applyAlignment="1">
      <alignment horizontal="left"/>
    </xf>
    <xf numFmtId="0" fontId="45" fillId="10" borderId="32" xfId="0" applyFont="1" applyFill="1" applyBorder="1" applyAlignment="1">
      <alignment horizontal="left"/>
    </xf>
    <xf numFmtId="0" fontId="48" fillId="10" borderId="31" xfId="0" applyFont="1" applyFill="1" applyBorder="1" applyAlignment="1">
      <alignment horizontal="left"/>
    </xf>
    <xf numFmtId="0" fontId="45" fillId="10" borderId="31" xfId="0" applyFont="1" applyFill="1" applyBorder="1" applyAlignment="1">
      <alignment horizontal="left"/>
    </xf>
    <xf numFmtId="0" fontId="45" fillId="8" borderId="15" xfId="0" applyFont="1" applyFill="1" applyBorder="1" applyAlignment="1">
      <alignment horizontal="left" wrapText="1"/>
    </xf>
    <xf numFmtId="0" fontId="17" fillId="10" borderId="15" xfId="0" applyFont="1" applyFill="1" applyBorder="1" applyAlignment="1">
      <alignment horizontal="left" vertical="top" wrapText="1"/>
    </xf>
    <xf numFmtId="0" fontId="18" fillId="9" borderId="15" xfId="0" applyFont="1" applyFill="1" applyBorder="1" applyAlignment="1">
      <alignment horizontal="center" wrapText="1"/>
    </xf>
    <xf numFmtId="49" fontId="4" fillId="9" borderId="15" xfId="0" applyNumberFormat="1" applyFont="1" applyFill="1" applyBorder="1" applyAlignment="1">
      <alignment horizontal="center"/>
    </xf>
    <xf numFmtId="0" fontId="19" fillId="8" borderId="15" xfId="0" applyFont="1" applyFill="1" applyBorder="1" applyAlignment="1">
      <alignment horizontal="left" vertical="top"/>
    </xf>
    <xf numFmtId="0" fontId="45" fillId="10" borderId="15" xfId="0" applyFont="1" applyFill="1" applyBorder="1" applyAlignment="1">
      <alignment horizontal="left"/>
    </xf>
    <xf numFmtId="44" fontId="3" fillId="9" borderId="15" xfId="0" applyNumberFormat="1" applyFont="1" applyFill="1" applyBorder="1" applyAlignment="1">
      <alignment horizontal="center"/>
    </xf>
    <xf numFmtId="166" fontId="3" fillId="9" borderId="15" xfId="0" applyNumberFormat="1" applyFont="1" applyFill="1" applyBorder="1" applyAlignment="1">
      <alignment horizontal="center"/>
    </xf>
    <xf numFmtId="168" fontId="45" fillId="9" borderId="15" xfId="0" applyNumberFormat="1" applyFont="1" applyFill="1" applyBorder="1" applyAlignment="1">
      <alignment horizontal="left"/>
    </xf>
    <xf numFmtId="0" fontId="48" fillId="10" borderId="0" xfId="0" applyFont="1" applyFill="1" applyAlignment="1">
      <alignment horizontal="left"/>
    </xf>
    <xf numFmtId="0" fontId="17" fillId="10" borderId="32" xfId="0" applyFont="1" applyFill="1" applyBorder="1" applyAlignment="1">
      <alignment horizontal="left" vertical="top" wrapText="1"/>
    </xf>
    <xf numFmtId="0" fontId="31" fillId="8" borderId="0" xfId="0" applyFont="1" applyFill="1" applyAlignment="1"/>
    <xf numFmtId="0" fontId="51" fillId="8" borderId="0" xfId="0" applyFont="1" applyFill="1" applyAlignment="1"/>
    <xf numFmtId="0" fontId="31" fillId="8" borderId="0" xfId="0" applyFont="1" applyFill="1" applyAlignment="1">
      <alignment horizontal="left"/>
    </xf>
    <xf numFmtId="0" fontId="38" fillId="8" borderId="0" xfId="0" applyFont="1" applyFill="1" applyAlignment="1"/>
    <xf numFmtId="0" fontId="39" fillId="8" borderId="0" xfId="0" applyFont="1" applyFill="1" applyAlignment="1"/>
    <xf numFmtId="0" fontId="35" fillId="8" borderId="0" xfId="0" applyFont="1" applyFill="1"/>
    <xf numFmtId="0" fontId="53" fillId="8" borderId="0" xfId="0" applyFont="1" applyFill="1" applyAlignment="1">
      <alignment horizontal="left"/>
    </xf>
    <xf numFmtId="0" fontId="30" fillId="8" borderId="0" xfId="0" applyFont="1" applyFill="1" applyAlignment="1">
      <alignment horizontal="center" wrapText="1"/>
    </xf>
    <xf numFmtId="0" fontId="30" fillId="8" borderId="0" xfId="0" applyFont="1" applyFill="1" applyAlignment="1">
      <alignment vertical="top" wrapText="1"/>
    </xf>
    <xf numFmtId="0" fontId="54" fillId="8" borderId="0" xfId="0" applyFont="1" applyFill="1" applyAlignment="1">
      <alignment horizontal="left"/>
    </xf>
    <xf numFmtId="0" fontId="9" fillId="8" borderId="0" xfId="0" applyFont="1" applyFill="1" applyAlignment="1"/>
    <xf numFmtId="0" fontId="55" fillId="8" borderId="0" xfId="0" applyFont="1" applyFill="1" applyAlignment="1">
      <alignment horizontal="center" vertical="top"/>
    </xf>
    <xf numFmtId="0" fontId="56" fillId="8" borderId="0" xfId="0" applyFont="1" applyFill="1" applyAlignment="1">
      <alignment horizontal="center"/>
    </xf>
    <xf numFmtId="0" fontId="55" fillId="8" borderId="27" xfId="0" applyFont="1" applyFill="1" applyBorder="1" applyAlignment="1">
      <alignment vertical="top"/>
    </xf>
    <xf numFmtId="0" fontId="57" fillId="8" borderId="0" xfId="0" applyFont="1" applyFill="1" applyAlignment="1"/>
    <xf numFmtId="0" fontId="55" fillId="8" borderId="0" xfId="0" applyFont="1" applyFill="1" applyAlignment="1">
      <alignment vertical="top"/>
    </xf>
    <xf numFmtId="0" fontId="54" fillId="8" borderId="0" xfId="0" applyFont="1" applyFill="1" applyAlignment="1"/>
    <xf numFmtId="0" fontId="54" fillId="12" borderId="0" xfId="0" applyFont="1" applyFill="1" applyAlignment="1"/>
    <xf numFmtId="0" fontId="54" fillId="12" borderId="18" xfId="0" applyFont="1" applyFill="1" applyBorder="1" applyAlignment="1"/>
    <xf numFmtId="0" fontId="54" fillId="10" borderId="0" xfId="0" applyFont="1" applyFill="1" applyAlignment="1"/>
    <xf numFmtId="0" fontId="54" fillId="8" borderId="0" xfId="0" applyFont="1" applyFill="1" applyAlignment="1">
      <alignment horizontal="center"/>
    </xf>
    <xf numFmtId="0" fontId="47" fillId="13" borderId="32" xfId="0" applyFont="1" applyFill="1" applyBorder="1" applyAlignment="1">
      <alignment horizontal="left"/>
    </xf>
    <xf numFmtId="0" fontId="47" fillId="13" borderId="15" xfId="0" applyFont="1" applyFill="1" applyBorder="1" applyAlignment="1">
      <alignment horizontal="left"/>
    </xf>
    <xf numFmtId="0" fontId="14" fillId="8" borderId="15" xfId="0" applyFont="1" applyFill="1" applyBorder="1" applyAlignment="1">
      <alignment vertical="top"/>
    </xf>
    <xf numFmtId="0" fontId="30" fillId="8" borderId="15" xfId="0" applyFont="1" applyFill="1" applyBorder="1" applyAlignment="1">
      <alignment wrapText="1"/>
    </xf>
    <xf numFmtId="3" fontId="30" fillId="8" borderId="15" xfId="0" applyNumberFormat="1" applyFont="1" applyFill="1" applyBorder="1" applyAlignment="1">
      <alignment horizontal="center"/>
    </xf>
    <xf numFmtId="0" fontId="14" fillId="8" borderId="12" xfId="0" applyFont="1" applyFill="1" applyBorder="1" applyAlignment="1">
      <alignment vertical="top"/>
    </xf>
    <xf numFmtId="0" fontId="30" fillId="8" borderId="12" xfId="0" applyFont="1" applyFill="1" applyBorder="1" applyAlignment="1">
      <alignment wrapText="1"/>
    </xf>
    <xf numFmtId="3" fontId="30" fillId="8" borderId="12" xfId="0" applyNumberFormat="1" applyFont="1" applyFill="1" applyBorder="1" applyAlignment="1">
      <alignment horizontal="center"/>
    </xf>
    <xf numFmtId="0" fontId="14" fillId="8" borderId="31" xfId="0" applyFont="1" applyFill="1" applyBorder="1" applyAlignment="1">
      <alignment vertical="top"/>
    </xf>
    <xf numFmtId="0" fontId="30" fillId="8" borderId="31" xfId="0" applyFont="1" applyFill="1" applyBorder="1" applyAlignment="1">
      <alignment wrapText="1"/>
    </xf>
    <xf numFmtId="3" fontId="30" fillId="8" borderId="31" xfId="0" applyNumberFormat="1" applyFont="1" applyFill="1" applyBorder="1" applyAlignment="1">
      <alignment horizontal="center"/>
    </xf>
    <xf numFmtId="0" fontId="14" fillId="8" borderId="31" xfId="0" applyFont="1" applyFill="1" applyBorder="1" applyAlignment="1">
      <alignment horizontal="center" vertical="top"/>
    </xf>
    <xf numFmtId="0" fontId="30" fillId="8" borderId="31" xfId="0" applyFont="1" applyFill="1" applyBorder="1" applyAlignment="1">
      <alignment horizontal="center" vertical="center" wrapText="1"/>
    </xf>
    <xf numFmtId="3" fontId="30" fillId="8" borderId="31" xfId="0" applyNumberFormat="1" applyFont="1" applyFill="1" applyBorder="1" applyAlignment="1">
      <alignment horizontal="center" vertical="center"/>
    </xf>
    <xf numFmtId="0" fontId="14" fillId="8" borderId="32" xfId="0" applyFont="1" applyFill="1" applyBorder="1" applyAlignment="1">
      <alignment vertical="top"/>
    </xf>
    <xf numFmtId="0" fontId="30" fillId="8" borderId="32" xfId="0" applyFont="1" applyFill="1" applyBorder="1" applyAlignment="1">
      <alignment wrapText="1"/>
    </xf>
    <xf numFmtId="3" fontId="30" fillId="8" borderId="32" xfId="0" applyNumberFormat="1" applyFont="1" applyFill="1" applyBorder="1" applyAlignment="1">
      <alignment horizontal="center"/>
    </xf>
    <xf numFmtId="0" fontId="14" fillId="8" borderId="12" xfId="0" applyFont="1" applyFill="1" applyBorder="1" applyAlignment="1">
      <alignment vertical="top" wrapText="1"/>
    </xf>
    <xf numFmtId="0" fontId="30" fillId="10" borderId="31" xfId="0" applyFont="1" applyFill="1" applyBorder="1" applyAlignment="1">
      <alignment vertical="top" wrapText="1"/>
    </xf>
    <xf numFmtId="0" fontId="14" fillId="10" borderId="15" xfId="0" applyFont="1" applyFill="1" applyBorder="1" applyAlignment="1"/>
    <xf numFmtId="0" fontId="43" fillId="10" borderId="15" xfId="0" applyFont="1" applyFill="1" applyBorder="1" applyAlignment="1">
      <alignment horizontal="left" vertical="top"/>
    </xf>
    <xf numFmtId="0" fontId="18" fillId="10" borderId="15" xfId="0" applyFont="1" applyFill="1" applyBorder="1" applyAlignment="1">
      <alignment horizontal="center"/>
    </xf>
    <xf numFmtId="0" fontId="30" fillId="10" borderId="12" xfId="0" applyFont="1" applyFill="1" applyBorder="1" applyAlignment="1">
      <alignment vertical="top" wrapText="1"/>
    </xf>
    <xf numFmtId="0" fontId="14" fillId="10" borderId="12" xfId="0" applyFont="1" applyFill="1" applyBorder="1" applyAlignment="1"/>
    <xf numFmtId="0" fontId="43" fillId="10" borderId="12" xfId="0" applyFont="1" applyFill="1" applyBorder="1" applyAlignment="1">
      <alignment horizontal="left" vertical="top"/>
    </xf>
    <xf numFmtId="0" fontId="18" fillId="10" borderId="12" xfId="0" applyFont="1" applyFill="1" applyBorder="1" applyAlignment="1">
      <alignment horizontal="center"/>
    </xf>
    <xf numFmtId="0" fontId="14" fillId="10" borderId="31" xfId="0" applyFont="1" applyFill="1" applyBorder="1" applyAlignment="1"/>
    <xf numFmtId="0" fontId="43" fillId="10" borderId="31" xfId="0" applyFont="1" applyFill="1" applyBorder="1" applyAlignment="1">
      <alignment horizontal="left" vertical="top" wrapText="1"/>
    </xf>
    <xf numFmtId="0" fontId="18" fillId="10" borderId="21" xfId="0" applyFont="1" applyFill="1" applyBorder="1" applyAlignment="1">
      <alignment horizontal="center" wrapText="1"/>
    </xf>
    <xf numFmtId="0" fontId="30" fillId="10" borderId="31" xfId="0" applyFont="1" applyFill="1" applyBorder="1" applyAlignment="1">
      <alignment horizontal="left" vertical="center" wrapText="1"/>
    </xf>
    <xf numFmtId="0" fontId="14" fillId="10" borderId="31" xfId="0" applyFont="1" applyFill="1" applyBorder="1" applyAlignment="1">
      <alignment horizontal="left" vertical="center"/>
    </xf>
    <xf numFmtId="0" fontId="18" fillId="10" borderId="31" xfId="0" applyFont="1" applyFill="1" applyBorder="1" applyAlignment="1">
      <alignment horizontal="center" vertical="center" wrapText="1"/>
    </xf>
    <xf numFmtId="0" fontId="43" fillId="10" borderId="31" xfId="0" applyFont="1" applyFill="1" applyBorder="1" applyAlignment="1">
      <alignment horizontal="left" vertical="top"/>
    </xf>
    <xf numFmtId="0" fontId="18" fillId="10" borderId="31" xfId="0" applyFont="1" applyFill="1" applyBorder="1" applyAlignment="1">
      <alignment horizontal="center"/>
    </xf>
    <xf numFmtId="0" fontId="30" fillId="10" borderId="15" xfId="0" applyFont="1" applyFill="1" applyBorder="1" applyAlignment="1">
      <alignment vertical="top" wrapText="1"/>
    </xf>
    <xf numFmtId="0" fontId="30" fillId="10" borderId="15" xfId="0" applyFont="1" applyFill="1" applyBorder="1" applyAlignment="1">
      <alignment horizontal="left"/>
    </xf>
    <xf numFmtId="0" fontId="30" fillId="10" borderId="32" xfId="0" applyFont="1" applyFill="1" applyBorder="1" applyAlignment="1">
      <alignment vertical="top" wrapText="1"/>
    </xf>
    <xf numFmtId="0" fontId="14" fillId="10" borderId="32" xfId="0" applyFont="1" applyFill="1" applyBorder="1" applyAlignment="1"/>
    <xf numFmtId="0" fontId="43" fillId="10" borderId="32" xfId="0" applyFont="1" applyFill="1" applyBorder="1" applyAlignment="1">
      <alignment horizontal="left" vertical="top"/>
    </xf>
    <xf numFmtId="0" fontId="18" fillId="10" borderId="35" xfId="0" applyFont="1" applyFill="1" applyBorder="1" applyAlignment="1">
      <alignment horizontal="center"/>
    </xf>
    <xf numFmtId="0" fontId="18" fillId="10" borderId="23" xfId="0" applyFont="1" applyFill="1" applyBorder="1" applyAlignment="1">
      <alignment horizontal="center"/>
    </xf>
    <xf numFmtId="0" fontId="14" fillId="10" borderId="15" xfId="0" applyFont="1" applyFill="1" applyBorder="1"/>
    <xf numFmtId="0" fontId="18" fillId="10" borderId="22" xfId="0" applyFont="1" applyFill="1" applyBorder="1" applyAlignment="1">
      <alignment horizontal="center"/>
    </xf>
    <xf numFmtId="0" fontId="30" fillId="10" borderId="32" xfId="0" applyFont="1" applyFill="1" applyBorder="1" applyAlignment="1">
      <alignment horizontal="left"/>
    </xf>
    <xf numFmtId="0" fontId="14" fillId="10" borderId="31" xfId="0" applyFont="1" applyFill="1" applyBorder="1" applyAlignment="1">
      <alignment horizontal="left"/>
    </xf>
    <xf numFmtId="0" fontId="18" fillId="10" borderId="21" xfId="0" applyFont="1" applyFill="1" applyBorder="1" applyAlignment="1">
      <alignment horizontal="center"/>
    </xf>
    <xf numFmtId="0" fontId="30" fillId="10" borderId="15" xfId="0" applyFont="1" applyFill="1" applyBorder="1" applyAlignment="1">
      <alignment horizontal="right"/>
    </xf>
    <xf numFmtId="0" fontId="14" fillId="10" borderId="31" xfId="0" applyFont="1" applyFill="1" applyBorder="1"/>
    <xf numFmtId="0" fontId="14" fillId="10" borderId="32" xfId="0" applyFont="1" applyFill="1" applyBorder="1" applyAlignment="1">
      <alignment horizontal="left"/>
    </xf>
    <xf numFmtId="0" fontId="30" fillId="10" borderId="32" xfId="0" applyFont="1" applyFill="1" applyBorder="1" applyAlignment="1">
      <alignment horizontal="right"/>
    </xf>
    <xf numFmtId="0" fontId="18" fillId="10" borderId="36" xfId="0" applyFont="1" applyFill="1" applyBorder="1" applyAlignment="1">
      <alignment horizontal="center"/>
    </xf>
    <xf numFmtId="0" fontId="30" fillId="10" borderId="37" xfId="0" applyFont="1" applyFill="1" applyBorder="1" applyAlignment="1">
      <alignment vertical="top" wrapText="1"/>
    </xf>
    <xf numFmtId="0" fontId="30" fillId="10" borderId="12" xfId="0" applyFont="1" applyFill="1" applyBorder="1" applyAlignment="1">
      <alignment horizontal="left"/>
    </xf>
    <xf numFmtId="0" fontId="18" fillId="10" borderId="32" xfId="0" applyFont="1" applyFill="1" applyBorder="1" applyAlignment="1">
      <alignment horizontal="center"/>
    </xf>
    <xf numFmtId="0" fontId="30" fillId="10" borderId="31" xfId="0" applyFont="1" applyFill="1" applyBorder="1" applyAlignment="1">
      <alignment horizontal="left"/>
    </xf>
    <xf numFmtId="0" fontId="14" fillId="10" borderId="12" xfId="0" applyFont="1" applyFill="1" applyBorder="1" applyAlignment="1">
      <alignment wrapText="1"/>
    </xf>
    <xf numFmtId="0" fontId="43" fillId="10" borderId="12" xfId="0" applyFont="1" applyFill="1" applyBorder="1" applyAlignment="1">
      <alignment horizontal="left" vertical="top" wrapText="1"/>
    </xf>
    <xf numFmtId="0" fontId="18" fillId="10" borderId="12" xfId="0" applyFont="1" applyFill="1" applyBorder="1" applyAlignment="1">
      <alignment horizontal="center" wrapText="1"/>
    </xf>
    <xf numFmtId="0" fontId="14" fillId="10" borderId="12" xfId="0" applyFont="1" applyFill="1" applyBorder="1" applyAlignment="1">
      <alignment horizontal="left"/>
    </xf>
    <xf numFmtId="0" fontId="14" fillId="10" borderId="15" xfId="0" applyFont="1" applyFill="1" applyBorder="1" applyAlignment="1">
      <alignment horizontal="left"/>
    </xf>
    <xf numFmtId="2" fontId="43" fillId="10" borderId="12" xfId="0" applyNumberFormat="1" applyFont="1" applyFill="1" applyBorder="1" applyAlignment="1">
      <alignment horizontal="left" vertical="top" wrapText="1"/>
    </xf>
    <xf numFmtId="2" fontId="18" fillId="10" borderId="12" xfId="0" applyNumberFormat="1" applyFont="1" applyFill="1" applyBorder="1" applyAlignment="1">
      <alignment horizontal="center" wrapText="1"/>
    </xf>
    <xf numFmtId="0" fontId="0" fillId="0" borderId="0" xfId="0" applyFont="1" applyAlignment="1">
      <alignment wrapText="1"/>
    </xf>
    <xf numFmtId="2" fontId="14" fillId="6" borderId="50" xfId="0" applyNumberFormat="1" applyFont="1" applyFill="1" applyBorder="1" applyAlignment="1">
      <alignment horizontal="right"/>
    </xf>
    <xf numFmtId="167" fontId="14" fillId="6" borderId="50" xfId="0" applyNumberFormat="1" applyFont="1" applyFill="1" applyBorder="1" applyAlignment="1">
      <alignment horizontal="center"/>
    </xf>
    <xf numFmtId="8" fontId="14" fillId="6" borderId="50" xfId="0" applyNumberFormat="1" applyFont="1" applyFill="1" applyBorder="1"/>
    <xf numFmtId="2" fontId="14" fillId="6" borderId="22" xfId="0" applyNumberFormat="1" applyFont="1" applyFill="1" applyBorder="1" applyAlignment="1">
      <alignment horizontal="right"/>
    </xf>
    <xf numFmtId="167" fontId="59" fillId="6" borderId="22" xfId="0" applyNumberFormat="1" applyFont="1" applyFill="1" applyBorder="1" applyAlignment="1">
      <alignment horizontal="center"/>
    </xf>
    <xf numFmtId="8" fontId="59" fillId="6" borderId="22" xfId="0" applyNumberFormat="1" applyFont="1" applyFill="1" applyBorder="1" applyAlignment="1"/>
    <xf numFmtId="0" fontId="22" fillId="8" borderId="0" xfId="0" applyFont="1" applyFill="1" applyAlignment="1"/>
    <xf numFmtId="0" fontId="22" fillId="8" borderId="0" xfId="0" applyFont="1" applyFill="1" applyAlignment="1">
      <alignment vertical="top"/>
    </xf>
    <xf numFmtId="0" fontId="30" fillId="10" borderId="22" xfId="0" applyFont="1" applyFill="1" applyBorder="1" applyAlignment="1"/>
    <xf numFmtId="0" fontId="43" fillId="10" borderId="22" xfId="0" applyFont="1" applyFill="1" applyBorder="1" applyAlignment="1">
      <alignment horizontal="left" vertical="top"/>
    </xf>
    <xf numFmtId="0" fontId="30" fillId="10" borderId="36" xfId="0" applyFont="1" applyFill="1" applyBorder="1" applyAlignment="1">
      <alignment vertical="top" wrapText="1"/>
    </xf>
    <xf numFmtId="0" fontId="14" fillId="10" borderId="36" xfId="0" applyFont="1" applyFill="1" applyBorder="1" applyAlignment="1">
      <alignment horizontal="left"/>
    </xf>
    <xf numFmtId="0" fontId="43" fillId="10" borderId="0" xfId="0" applyFont="1" applyFill="1" applyAlignment="1">
      <alignment horizontal="left"/>
    </xf>
    <xf numFmtId="0" fontId="43" fillId="10" borderId="16" xfId="0" applyFont="1" applyFill="1" applyBorder="1" applyAlignment="1">
      <alignment horizontal="left"/>
    </xf>
    <xf numFmtId="0" fontId="14" fillId="10" borderId="5" xfId="0" applyFont="1" applyFill="1" applyBorder="1" applyAlignment="1">
      <alignment horizontal="left"/>
    </xf>
    <xf numFmtId="0" fontId="43" fillId="10" borderId="31" xfId="0" applyFont="1" applyFill="1" applyBorder="1" applyAlignment="1">
      <alignment horizontal="left"/>
    </xf>
    <xf numFmtId="0" fontId="14" fillId="10" borderId="31" xfId="0" applyFont="1" applyFill="1" applyBorder="1" applyAlignment="1">
      <alignment horizontal="left" vertical="top"/>
    </xf>
    <xf numFmtId="0" fontId="18" fillId="10" borderId="32" xfId="0" applyFont="1" applyFill="1" applyBorder="1" applyAlignment="1">
      <alignment vertical="top" wrapText="1"/>
    </xf>
    <xf numFmtId="0" fontId="43" fillId="10" borderId="12" xfId="0" applyFont="1" applyFill="1" applyBorder="1" applyAlignment="1">
      <alignment horizontal="left"/>
    </xf>
    <xf numFmtId="0" fontId="43" fillId="10" borderId="12" xfId="0" applyFont="1" applyFill="1" applyBorder="1" applyAlignment="1">
      <alignment vertical="top" wrapText="1"/>
    </xf>
    <xf numFmtId="0" fontId="43" fillId="10" borderId="26" xfId="0" applyFont="1" applyFill="1" applyBorder="1" applyAlignment="1">
      <alignment vertical="top" wrapText="1"/>
    </xf>
    <xf numFmtId="0" fontId="14" fillId="10" borderId="1" xfId="0" applyFont="1" applyFill="1" applyBorder="1" applyAlignment="1">
      <alignment horizontal="left"/>
    </xf>
    <xf numFmtId="0" fontId="14" fillId="10" borderId="13" xfId="0" applyFont="1" applyFill="1" applyBorder="1" applyAlignment="1">
      <alignment horizontal="left"/>
    </xf>
    <xf numFmtId="0" fontId="43" fillId="10" borderId="15" xfId="0" applyFont="1" applyFill="1" applyBorder="1" applyAlignment="1">
      <alignment horizontal="left" vertical="center"/>
    </xf>
    <xf numFmtId="0" fontId="43" fillId="10" borderId="32" xfId="0" applyFont="1" applyFill="1" applyBorder="1" applyAlignment="1">
      <alignment horizontal="left"/>
    </xf>
    <xf numFmtId="0" fontId="30" fillId="10" borderId="5" xfId="0" applyFont="1" applyFill="1" applyBorder="1" applyAlignment="1">
      <alignment horizontal="left"/>
    </xf>
    <xf numFmtId="0" fontId="30" fillId="10" borderId="13" xfId="0" applyFont="1" applyFill="1" applyBorder="1" applyAlignment="1">
      <alignment horizontal="left"/>
    </xf>
    <xf numFmtId="0" fontId="43" fillId="10" borderId="15" xfId="0" applyFont="1" applyFill="1" applyBorder="1" applyAlignment="1">
      <alignment horizontal="left"/>
    </xf>
    <xf numFmtId="0" fontId="43" fillId="10" borderId="5" xfId="0" applyFont="1" applyFill="1" applyBorder="1" applyAlignment="1">
      <alignment horizontal="left"/>
    </xf>
    <xf numFmtId="0" fontId="43" fillId="10" borderId="13" xfId="0" applyFont="1" applyFill="1" applyBorder="1" applyAlignment="1">
      <alignment horizontal="left"/>
    </xf>
    <xf numFmtId="0" fontId="14" fillId="10" borderId="32" xfId="0" applyFont="1" applyFill="1" applyBorder="1" applyAlignment="1">
      <alignment vertical="top" wrapText="1"/>
    </xf>
    <xf numFmtId="0" fontId="43" fillId="10" borderId="2" xfId="0" applyFont="1" applyFill="1" applyBorder="1" applyAlignment="1">
      <alignment horizontal="left"/>
    </xf>
    <xf numFmtId="0" fontId="43" fillId="10" borderId="1" xfId="0" applyFont="1" applyFill="1" applyBorder="1" applyAlignment="1">
      <alignment horizontal="left"/>
    </xf>
    <xf numFmtId="0" fontId="14" fillId="10" borderId="15" xfId="0" applyFont="1" applyFill="1" applyBorder="1" applyAlignment="1">
      <alignment vertical="top" wrapText="1"/>
    </xf>
    <xf numFmtId="0" fontId="43" fillId="10" borderId="5" xfId="0" applyFont="1" applyFill="1" applyBorder="1" applyAlignment="1">
      <alignment horizontal="left" vertical="top"/>
    </xf>
    <xf numFmtId="0" fontId="43" fillId="10" borderId="13" xfId="0" applyFont="1" applyFill="1" applyBorder="1" applyAlignment="1">
      <alignment horizontal="left" vertical="top"/>
    </xf>
    <xf numFmtId="0" fontId="61" fillId="10" borderId="2" xfId="0" applyFont="1" applyFill="1" applyBorder="1" applyAlignment="1"/>
    <xf numFmtId="0" fontId="14" fillId="10" borderId="5" xfId="0" applyFont="1" applyFill="1" applyBorder="1" applyAlignment="1"/>
    <xf numFmtId="0" fontId="43" fillId="10" borderId="0" xfId="0" applyFont="1" applyFill="1" applyAlignment="1">
      <alignment horizontal="left" vertical="top"/>
    </xf>
    <xf numFmtId="0" fontId="14" fillId="10" borderId="17" xfId="0" applyFont="1" applyFill="1" applyBorder="1" applyAlignment="1">
      <alignment horizontal="left"/>
    </xf>
    <xf numFmtId="0" fontId="14" fillId="10" borderId="31" xfId="0" applyFont="1" applyFill="1" applyBorder="1" applyAlignment="1">
      <alignment horizontal="left" vertical="top" wrapText="1"/>
    </xf>
    <xf numFmtId="0" fontId="62" fillId="10" borderId="31" xfId="0" applyFont="1" applyFill="1" applyBorder="1" applyAlignment="1">
      <alignment vertical="top" wrapText="1"/>
    </xf>
    <xf numFmtId="0" fontId="43" fillId="10" borderId="16" xfId="0" applyFont="1" applyFill="1" applyBorder="1" applyAlignment="1">
      <alignment horizontal="right"/>
    </xf>
    <xf numFmtId="0" fontId="62" fillId="10" borderId="0" xfId="0" applyFont="1" applyFill="1" applyAlignment="1">
      <alignment wrapText="1"/>
    </xf>
    <xf numFmtId="0" fontId="14" fillId="10" borderId="2" xfId="0" applyFont="1" applyFill="1" applyBorder="1" applyAlignment="1">
      <alignment wrapText="1"/>
    </xf>
    <xf numFmtId="0" fontId="43" fillId="10" borderId="32" xfId="0" applyFont="1" applyFill="1" applyBorder="1" applyAlignment="1">
      <alignment horizontal="left" vertical="center"/>
    </xf>
    <xf numFmtId="0" fontId="30" fillId="10" borderId="15" xfId="0" applyFont="1" applyFill="1" applyBorder="1" applyAlignment="1"/>
    <xf numFmtId="0" fontId="30" fillId="10" borderId="32" xfId="0" applyFont="1" applyFill="1" applyBorder="1" applyAlignment="1"/>
    <xf numFmtId="0" fontId="43" fillId="10" borderId="21" xfId="0" applyFont="1" applyFill="1" applyBorder="1" applyAlignment="1">
      <alignment horizontal="left"/>
    </xf>
    <xf numFmtId="0" fontId="30" fillId="10" borderId="15" xfId="0" applyFont="1" applyFill="1" applyBorder="1" applyAlignment="1">
      <alignment horizontal="center"/>
    </xf>
    <xf numFmtId="0" fontId="30" fillId="10" borderId="1" xfId="0" applyFont="1" applyFill="1" applyBorder="1" applyAlignment="1">
      <alignment vertical="top" wrapText="1"/>
    </xf>
    <xf numFmtId="0" fontId="30" fillId="10" borderId="31" xfId="0" applyFont="1" applyFill="1" applyBorder="1" applyAlignment="1"/>
    <xf numFmtId="0" fontId="30" fillId="10" borderId="13" xfId="0" applyFont="1" applyFill="1" applyBorder="1" applyAlignment="1">
      <alignment vertical="top" wrapText="1"/>
    </xf>
    <xf numFmtId="0" fontId="30" fillId="10" borderId="15" xfId="0" applyFont="1" applyFill="1" applyBorder="1"/>
    <xf numFmtId="0" fontId="43" fillId="10" borderId="15" xfId="0" applyFont="1" applyFill="1" applyBorder="1" applyAlignment="1">
      <alignment horizontal="left" vertical="top" wrapText="1"/>
    </xf>
    <xf numFmtId="0" fontId="14" fillId="10" borderId="31" xfId="0" applyFont="1" applyFill="1" applyBorder="1" applyAlignment="1">
      <alignment vertical="top"/>
    </xf>
    <xf numFmtId="0" fontId="30" fillId="10" borderId="31" xfId="0" applyFont="1" applyFill="1" applyBorder="1" applyAlignment="1">
      <alignment wrapText="1"/>
    </xf>
    <xf numFmtId="3" fontId="30" fillId="10" borderId="31" xfId="0" applyNumberFormat="1" applyFont="1" applyFill="1" applyBorder="1" applyAlignment="1">
      <alignment horizontal="center"/>
    </xf>
    <xf numFmtId="0" fontId="14" fillId="10" borderId="22" xfId="0" applyFont="1" applyFill="1" applyBorder="1" applyAlignment="1">
      <alignment vertical="top"/>
    </xf>
    <xf numFmtId="0" fontId="30" fillId="10" borderId="22" xfId="0" applyFont="1" applyFill="1" applyBorder="1" applyAlignment="1">
      <alignment wrapText="1"/>
    </xf>
    <xf numFmtId="3" fontId="30" fillId="10" borderId="22" xfId="0" applyNumberFormat="1" applyFont="1" applyFill="1" applyBorder="1" applyAlignment="1">
      <alignment horizontal="center"/>
    </xf>
    <xf numFmtId="0" fontId="14" fillId="10" borderId="36" xfId="0" applyFont="1" applyFill="1" applyBorder="1" applyAlignment="1">
      <alignment horizontal="left" vertical="top"/>
    </xf>
    <xf numFmtId="0" fontId="30" fillId="10" borderId="36" xfId="0" applyFont="1" applyFill="1" applyBorder="1" applyAlignment="1">
      <alignment wrapText="1"/>
    </xf>
    <xf numFmtId="3" fontId="30" fillId="10" borderId="36" xfId="0" applyNumberFormat="1" applyFont="1" applyFill="1" applyBorder="1" applyAlignment="1">
      <alignment horizontal="center"/>
    </xf>
    <xf numFmtId="0" fontId="14" fillId="10" borderId="15" xfId="0" applyFont="1" applyFill="1" applyBorder="1" applyAlignment="1">
      <alignment horizontal="left" vertical="top"/>
    </xf>
    <xf numFmtId="0" fontId="30" fillId="10" borderId="15" xfId="0" applyFont="1" applyFill="1" applyBorder="1" applyAlignment="1">
      <alignment wrapText="1"/>
    </xf>
    <xf numFmtId="3" fontId="30" fillId="10" borderId="15" xfId="0" applyNumberFormat="1" applyFont="1" applyFill="1" applyBorder="1" applyAlignment="1">
      <alignment horizontal="center"/>
    </xf>
    <xf numFmtId="0" fontId="14" fillId="10" borderId="32" xfId="0" applyFont="1" applyFill="1" applyBorder="1" applyAlignment="1">
      <alignment horizontal="left" vertical="top"/>
    </xf>
    <xf numFmtId="0" fontId="30" fillId="10" borderId="32" xfId="0" applyFont="1" applyFill="1" applyBorder="1" applyAlignment="1">
      <alignment wrapText="1"/>
    </xf>
    <xf numFmtId="3" fontId="30" fillId="10" borderId="32" xfId="0" applyNumberFormat="1" applyFont="1" applyFill="1" applyBorder="1" applyAlignment="1">
      <alignment horizontal="center"/>
    </xf>
    <xf numFmtId="0" fontId="59" fillId="10" borderId="15" xfId="0" applyFont="1" applyFill="1" applyBorder="1" applyAlignment="1">
      <alignment vertical="top"/>
    </xf>
    <xf numFmtId="0" fontId="18" fillId="10" borderId="15" xfId="0" applyFont="1" applyFill="1" applyBorder="1" applyAlignment="1">
      <alignment wrapText="1"/>
    </xf>
    <xf numFmtId="3" fontId="18" fillId="10" borderId="15" xfId="0" applyNumberFormat="1" applyFont="1" applyFill="1" applyBorder="1" applyAlignment="1">
      <alignment horizontal="center"/>
    </xf>
    <xf numFmtId="0" fontId="14" fillId="10" borderId="32" xfId="0" applyFont="1" applyFill="1" applyBorder="1" applyAlignment="1">
      <alignment vertical="top"/>
    </xf>
    <xf numFmtId="0" fontId="14" fillId="10" borderId="15" xfId="0" applyFont="1" applyFill="1" applyBorder="1" applyAlignment="1">
      <alignment vertical="top"/>
    </xf>
    <xf numFmtId="3" fontId="30" fillId="10" borderId="31" xfId="0" applyNumberFormat="1" applyFont="1" applyFill="1" applyBorder="1" applyAlignment="1">
      <alignment horizontal="center" vertical="top"/>
    </xf>
    <xf numFmtId="0" fontId="59" fillId="10" borderId="32" xfId="0" applyFont="1" applyFill="1" applyBorder="1" applyAlignment="1">
      <alignment vertical="top"/>
    </xf>
    <xf numFmtId="0" fontId="18" fillId="10" borderId="32" xfId="0" applyFont="1" applyFill="1" applyBorder="1" applyAlignment="1">
      <alignment wrapText="1"/>
    </xf>
    <xf numFmtId="3" fontId="18" fillId="10" borderId="32" xfId="0" applyNumberFormat="1" applyFont="1" applyFill="1" applyBorder="1" applyAlignment="1">
      <alignment horizontal="center"/>
    </xf>
    <xf numFmtId="3" fontId="30" fillId="10" borderId="12" xfId="0" applyNumberFormat="1" applyFont="1" applyFill="1" applyBorder="1" applyAlignment="1">
      <alignment horizontal="center"/>
    </xf>
    <xf numFmtId="0" fontId="14" fillId="10" borderId="12" xfId="0" applyFont="1" applyFill="1" applyBorder="1" applyAlignment="1">
      <alignment vertical="top"/>
    </xf>
    <xf numFmtId="0" fontId="30" fillId="10" borderId="12" xfId="0" applyFont="1" applyFill="1" applyBorder="1" applyAlignment="1">
      <alignment wrapText="1"/>
    </xf>
    <xf numFmtId="0" fontId="14" fillId="10" borderId="5" xfId="0" applyFont="1" applyFill="1" applyBorder="1" applyAlignment="1">
      <alignment vertical="top"/>
    </xf>
    <xf numFmtId="0" fontId="30" fillId="10" borderId="5" xfId="0" applyFont="1" applyFill="1" applyBorder="1" applyAlignment="1">
      <alignment wrapText="1"/>
    </xf>
    <xf numFmtId="0" fontId="14" fillId="10" borderId="1" xfId="0" applyFont="1" applyFill="1" applyBorder="1" applyAlignment="1">
      <alignment horizontal="left" vertical="top"/>
    </xf>
    <xf numFmtId="0" fontId="30" fillId="10" borderId="1" xfId="0" applyFont="1" applyFill="1" applyBorder="1" applyAlignment="1">
      <alignment wrapText="1"/>
    </xf>
    <xf numFmtId="0" fontId="14" fillId="10" borderId="13" xfId="0" applyFont="1" applyFill="1" applyBorder="1" applyAlignment="1">
      <alignment horizontal="left" vertical="top"/>
    </xf>
    <xf numFmtId="0" fontId="30" fillId="10" borderId="13" xfId="0" applyFont="1" applyFill="1" applyBorder="1" applyAlignment="1">
      <alignment wrapText="1"/>
    </xf>
    <xf numFmtId="0" fontId="14" fillId="10" borderId="5" xfId="0" applyFont="1" applyFill="1" applyBorder="1" applyAlignment="1">
      <alignment horizontal="left" vertical="top"/>
    </xf>
    <xf numFmtId="0" fontId="59" fillId="10" borderId="5" xfId="0" applyFont="1" applyFill="1" applyBorder="1" applyAlignment="1">
      <alignment horizontal="left" vertical="top"/>
    </xf>
    <xf numFmtId="0" fontId="18" fillId="10" borderId="13" xfId="0" applyFont="1" applyFill="1" applyBorder="1" applyAlignment="1">
      <alignment wrapText="1"/>
    </xf>
    <xf numFmtId="3" fontId="30" fillId="10" borderId="15" xfId="0" applyNumberFormat="1" applyFont="1" applyFill="1" applyBorder="1" applyAlignment="1">
      <alignment horizontal="center" vertical="top"/>
    </xf>
    <xf numFmtId="0" fontId="62" fillId="10" borderId="31" xfId="0" applyFont="1" applyFill="1" applyBorder="1" applyAlignment="1">
      <alignment horizontal="left"/>
    </xf>
    <xf numFmtId="0" fontId="30" fillId="10" borderId="32" xfId="0" applyFont="1" applyFill="1" applyBorder="1" applyAlignment="1">
      <alignment horizontal="center" wrapText="1"/>
    </xf>
    <xf numFmtId="0" fontId="30" fillId="10" borderId="32" xfId="0" applyFont="1" applyFill="1" applyBorder="1" applyAlignment="1">
      <alignment horizontal="center"/>
    </xf>
    <xf numFmtId="0" fontId="9" fillId="8" borderId="53" xfId="0" applyFont="1" applyFill="1" applyBorder="1" applyAlignment="1">
      <alignment horizontal="right"/>
    </xf>
    <xf numFmtId="0" fontId="12" fillId="8" borderId="50" xfId="0" applyFont="1" applyFill="1" applyBorder="1" applyAlignment="1">
      <alignment horizontal="center"/>
    </xf>
    <xf numFmtId="0" fontId="14" fillId="8" borderId="56" xfId="0" applyFont="1" applyFill="1" applyBorder="1" applyAlignment="1">
      <alignment horizontal="right"/>
    </xf>
    <xf numFmtId="0" fontId="15" fillId="8" borderId="0" xfId="0" applyFont="1" applyFill="1" applyBorder="1" applyAlignment="1">
      <alignment vertical="top" wrapText="1"/>
    </xf>
    <xf numFmtId="0" fontId="16" fillId="8" borderId="0" xfId="0" applyFont="1" applyFill="1" applyBorder="1" applyAlignment="1">
      <alignment horizontal="left"/>
    </xf>
    <xf numFmtId="164" fontId="17" fillId="10" borderId="0" xfId="0" applyNumberFormat="1" applyFont="1" applyFill="1" applyBorder="1" applyAlignment="1">
      <alignment horizontal="left" vertical="top"/>
    </xf>
    <xf numFmtId="164" fontId="18" fillId="8" borderId="0" xfId="0" applyNumberFormat="1" applyFont="1" applyFill="1" applyBorder="1" applyAlignment="1">
      <alignment horizontal="center"/>
    </xf>
    <xf numFmtId="0" fontId="4" fillId="10" borderId="0" xfId="0" applyFont="1" applyFill="1" applyBorder="1" applyAlignment="1">
      <alignment horizontal="center"/>
    </xf>
    <xf numFmtId="0" fontId="19" fillId="8" borderId="0" xfId="0" applyFont="1" applyFill="1" applyBorder="1" applyAlignment="1">
      <alignment vertical="top"/>
    </xf>
    <xf numFmtId="3" fontId="15" fillId="8" borderId="0" xfId="0" applyNumberFormat="1" applyFont="1" applyFill="1" applyBorder="1" applyAlignment="1">
      <alignment wrapText="1"/>
    </xf>
    <xf numFmtId="4" fontId="15" fillId="11" borderId="0" xfId="0" applyNumberFormat="1" applyFont="1" applyFill="1" applyBorder="1" applyAlignment="1">
      <alignment horizontal="center"/>
    </xf>
    <xf numFmtId="44" fontId="3" fillId="10" borderId="50" xfId="0" applyNumberFormat="1" applyFont="1" applyFill="1" applyBorder="1" applyAlignment="1">
      <alignment horizontal="center"/>
    </xf>
    <xf numFmtId="0" fontId="9" fillId="8" borderId="56" xfId="0" applyFont="1" applyFill="1" applyBorder="1" applyAlignment="1">
      <alignment horizontal="right" vertical="center"/>
    </xf>
    <xf numFmtId="3" fontId="10" fillId="10" borderId="9" xfId="0" applyNumberFormat="1" applyFont="1" applyFill="1" applyBorder="1" applyAlignment="1">
      <alignment horizontal="center" wrapText="1"/>
    </xf>
    <xf numFmtId="0" fontId="20" fillId="8" borderId="56" xfId="0" applyFont="1" applyFill="1" applyBorder="1" applyAlignment="1">
      <alignment vertical="center"/>
    </xf>
    <xf numFmtId="3" fontId="10" fillId="10" borderId="22" xfId="0" applyNumberFormat="1" applyFont="1" applyFill="1" applyBorder="1" applyAlignment="1">
      <alignment horizontal="center"/>
    </xf>
    <xf numFmtId="0" fontId="9" fillId="10" borderId="22" xfId="0" applyFont="1" applyFill="1" applyBorder="1" applyAlignment="1">
      <alignment horizontal="center"/>
    </xf>
    <xf numFmtId="3" fontId="21" fillId="10" borderId="22" xfId="0" applyNumberFormat="1" applyFont="1" applyFill="1" applyBorder="1" applyAlignment="1">
      <alignment horizontal="center"/>
    </xf>
    <xf numFmtId="0" fontId="1" fillId="8" borderId="56" xfId="0" applyFont="1" applyFill="1" applyBorder="1" applyAlignment="1">
      <alignment horizontal="right" vertical="center" wrapText="1"/>
    </xf>
    <xf numFmtId="0" fontId="10" fillId="8" borderId="56" xfId="0" applyFont="1" applyFill="1" applyBorder="1" applyAlignment="1">
      <alignment horizontal="right" vertical="center" wrapText="1"/>
    </xf>
    <xf numFmtId="0" fontId="20" fillId="8" borderId="56" xfId="0" applyFont="1" applyFill="1" applyBorder="1"/>
    <xf numFmtId="0" fontId="69" fillId="2" borderId="32" xfId="0" applyFont="1" applyFill="1" applyBorder="1" applyAlignment="1">
      <alignment vertical="top"/>
    </xf>
    <xf numFmtId="2" fontId="14" fillId="6" borderId="49" xfId="0" applyNumberFormat="1" applyFont="1" applyFill="1" applyBorder="1" applyAlignment="1">
      <alignment horizontal="right"/>
    </xf>
    <xf numFmtId="2" fontId="14" fillId="6" borderId="45" xfId="0" applyNumberFormat="1" applyFont="1" applyFill="1" applyBorder="1" applyAlignment="1">
      <alignment horizontal="right"/>
    </xf>
    <xf numFmtId="2" fontId="14" fillId="6" borderId="54" xfId="0" applyNumberFormat="1" applyFont="1" applyFill="1" applyBorder="1" applyAlignment="1">
      <alignment horizontal="right"/>
    </xf>
    <xf numFmtId="2" fontId="14" fillId="6" borderId="55" xfId="0" applyNumberFormat="1" applyFont="1" applyFill="1" applyBorder="1" applyAlignment="1">
      <alignment horizontal="right"/>
    </xf>
    <xf numFmtId="2" fontId="14" fillId="6" borderId="54" xfId="0" applyNumberFormat="1" applyFont="1" applyFill="1" applyBorder="1" applyAlignment="1">
      <alignment horizontal="right" vertical="top"/>
    </xf>
    <xf numFmtId="2" fontId="59" fillId="6" borderId="55" xfId="0" applyNumberFormat="1" applyFont="1" applyFill="1" applyBorder="1" applyAlignment="1">
      <alignment horizontal="right"/>
    </xf>
    <xf numFmtId="44" fontId="14" fillId="6" borderId="49" xfId="0" applyNumberFormat="1" applyFont="1" applyFill="1" applyBorder="1" applyAlignment="1">
      <alignment horizontal="center"/>
    </xf>
    <xf numFmtId="44" fontId="14" fillId="6" borderId="50" xfId="0" applyNumberFormat="1" applyFont="1" applyFill="1" applyBorder="1" applyAlignment="1">
      <alignment horizontal="center"/>
    </xf>
    <xf numFmtId="44" fontId="14" fillId="6" borderId="45" xfId="0" applyNumberFormat="1" applyFont="1" applyFill="1" applyBorder="1" applyAlignment="1">
      <alignment horizontal="center"/>
    </xf>
    <xf numFmtId="44" fontId="59" fillId="6" borderId="50" xfId="0" applyNumberFormat="1" applyFont="1" applyFill="1" applyBorder="1" applyAlignment="1">
      <alignment horizontal="center"/>
    </xf>
    <xf numFmtId="44" fontId="59" fillId="6" borderId="45" xfId="0" applyNumberFormat="1" applyFont="1" applyFill="1" applyBorder="1" applyAlignment="1">
      <alignment horizontal="center"/>
    </xf>
    <xf numFmtId="164" fontId="70" fillId="6" borderId="5" xfId="0" applyNumberFormat="1" applyFont="1" applyFill="1" applyBorder="1" applyAlignment="1">
      <alignment horizontal="center" wrapText="1"/>
    </xf>
    <xf numFmtId="2" fontId="14" fillId="14" borderId="22" xfId="0" applyNumberFormat="1" applyFont="1" applyFill="1" applyBorder="1" applyAlignment="1">
      <alignment horizontal="right"/>
    </xf>
    <xf numFmtId="2" fontId="14" fillId="14" borderId="36" xfId="0" applyNumberFormat="1" applyFont="1" applyFill="1" applyBorder="1" applyAlignment="1">
      <alignment horizontal="right"/>
    </xf>
    <xf numFmtId="2" fontId="14" fillId="14" borderId="31" xfId="0" applyNumberFormat="1" applyFont="1" applyFill="1" applyBorder="1" applyAlignment="1">
      <alignment horizontal="right"/>
    </xf>
    <xf numFmtId="2" fontId="14" fillId="14" borderId="31" xfId="0" applyNumberFormat="1" applyFont="1" applyFill="1" applyBorder="1" applyAlignment="1">
      <alignment horizontal="right" vertical="top"/>
    </xf>
    <xf numFmtId="2" fontId="59" fillId="14" borderId="22" xfId="0" applyNumberFormat="1" applyFont="1" applyFill="1" applyBorder="1" applyAlignment="1">
      <alignment horizontal="right"/>
    </xf>
    <xf numFmtId="2" fontId="14" fillId="14" borderId="12" xfId="0" applyNumberFormat="1" applyFont="1" applyFill="1" applyBorder="1" applyAlignment="1">
      <alignment horizontal="right"/>
    </xf>
    <xf numFmtId="2" fontId="14" fillId="14" borderId="36" xfId="0" applyNumberFormat="1" applyFont="1" applyFill="1" applyBorder="1" applyAlignment="1">
      <alignment horizontal="right" vertical="top"/>
    </xf>
    <xf numFmtId="44" fontId="14" fillId="14" borderId="31" xfId="0" applyNumberFormat="1" applyFont="1" applyFill="1" applyBorder="1" applyAlignment="1">
      <alignment horizontal="center"/>
    </xf>
    <xf numFmtId="44" fontId="14" fillId="14" borderId="36" xfId="0" applyNumberFormat="1" applyFont="1" applyFill="1" applyBorder="1" applyAlignment="1">
      <alignment horizontal="center"/>
    </xf>
    <xf numFmtId="44" fontId="14" fillId="14" borderId="22" xfId="0" applyNumberFormat="1" applyFont="1" applyFill="1" applyBorder="1" applyAlignment="1">
      <alignment horizontal="center"/>
    </xf>
    <xf numFmtId="44" fontId="59" fillId="14" borderId="36" xfId="0" applyNumberFormat="1" applyFont="1" applyFill="1" applyBorder="1" applyAlignment="1">
      <alignment horizontal="center"/>
    </xf>
    <xf numFmtId="44" fontId="59" fillId="14" borderId="22" xfId="0" applyNumberFormat="1" applyFont="1" applyFill="1" applyBorder="1" applyAlignment="1">
      <alignment horizontal="center"/>
    </xf>
    <xf numFmtId="4" fontId="70" fillId="15" borderId="32" xfId="0" applyNumberFormat="1" applyFont="1" applyFill="1" applyBorder="1" applyAlignment="1">
      <alignment horizontal="center" wrapText="1"/>
    </xf>
    <xf numFmtId="0" fontId="26" fillId="8" borderId="0" xfId="0" applyFont="1" applyFill="1" applyAlignment="1">
      <alignment horizontal="right" vertical="center" wrapText="1"/>
    </xf>
    <xf numFmtId="0" fontId="0" fillId="8" borderId="0" xfId="0" applyFont="1" applyFill="1" applyAlignment="1"/>
    <xf numFmtId="0" fontId="25" fillId="10" borderId="0" xfId="0" applyFont="1" applyFill="1" applyAlignment="1">
      <alignment horizontal="right" vertical="center"/>
    </xf>
    <xf numFmtId="0" fontId="25" fillId="10" borderId="16" xfId="0" applyFont="1" applyFill="1" applyBorder="1" applyAlignment="1">
      <alignment horizontal="right" vertical="center"/>
    </xf>
    <xf numFmtId="0" fontId="11" fillId="8" borderId="16" xfId="0" applyFont="1" applyFill="1" applyBorder="1"/>
    <xf numFmtId="0" fontId="24" fillId="8" borderId="16" xfId="0" applyFont="1" applyFill="1" applyBorder="1"/>
    <xf numFmtId="0" fontId="11" fillId="8" borderId="14" xfId="0" applyFont="1" applyFill="1" applyBorder="1"/>
    <xf numFmtId="0" fontId="24" fillId="8" borderId="19" xfId="0" applyFont="1" applyFill="1" applyBorder="1"/>
    <xf numFmtId="0" fontId="11" fillId="8" borderId="19" xfId="0" applyFont="1" applyFill="1" applyBorder="1"/>
    <xf numFmtId="0" fontId="11" fillId="8" borderId="11" xfId="0" applyFont="1" applyFill="1" applyBorder="1"/>
    <xf numFmtId="0" fontId="27" fillId="10" borderId="19" xfId="0" applyFont="1" applyFill="1" applyBorder="1" applyAlignment="1">
      <alignment horizontal="left"/>
    </xf>
    <xf numFmtId="0" fontId="26" fillId="8" borderId="19" xfId="0" applyFont="1" applyFill="1" applyBorder="1" applyAlignment="1">
      <alignment wrapText="1"/>
    </xf>
    <xf numFmtId="0" fontId="26" fillId="8" borderId="19" xfId="0" applyFont="1" applyFill="1" applyBorder="1" applyAlignment="1">
      <alignment horizontal="left" wrapText="1"/>
    </xf>
    <xf numFmtId="0" fontId="25" fillId="8" borderId="0" xfId="0" applyFont="1" applyFill="1" applyAlignment="1">
      <alignment horizontal="right" vertical="center" wrapText="1"/>
    </xf>
    <xf numFmtId="0" fontId="23" fillId="8" borderId="0" xfId="0" applyFont="1" applyFill="1" applyAlignment="1">
      <alignment wrapText="1"/>
    </xf>
    <xf numFmtId="0" fontId="11" fillId="8" borderId="17" xfId="0" applyFont="1" applyFill="1" applyBorder="1"/>
    <xf numFmtId="0" fontId="8" fillId="8" borderId="0" xfId="0" applyFont="1" applyFill="1" applyAlignment="1">
      <alignment horizontal="left" wrapText="1"/>
    </xf>
    <xf numFmtId="0" fontId="10" fillId="8" borderId="0" xfId="0" quotePrefix="1" applyFont="1" applyFill="1" applyBorder="1" applyAlignment="1">
      <alignment horizontal="right"/>
    </xf>
    <xf numFmtId="0" fontId="0" fillId="8" borderId="0" xfId="0" applyFont="1" applyFill="1" applyBorder="1" applyAlignment="1"/>
    <xf numFmtId="165" fontId="9" fillId="10" borderId="10" xfId="0" applyNumberFormat="1" applyFont="1" applyFill="1" applyBorder="1"/>
    <xf numFmtId="0" fontId="10" fillId="8" borderId="0" xfId="0" applyFont="1" applyFill="1" applyBorder="1" applyAlignment="1">
      <alignment horizontal="right"/>
    </xf>
    <xf numFmtId="165" fontId="9" fillId="10" borderId="7" xfId="0" applyNumberFormat="1" applyFont="1" applyFill="1" applyBorder="1"/>
    <xf numFmtId="0" fontId="11" fillId="8" borderId="8" xfId="0" applyFont="1" applyFill="1" applyBorder="1"/>
    <xf numFmtId="0" fontId="10" fillId="8" borderId="0" xfId="0" applyFont="1" applyFill="1" applyAlignment="1">
      <alignment horizontal="right"/>
    </xf>
    <xf numFmtId="165" fontId="10" fillId="10" borderId="13" xfId="0" applyNumberFormat="1" applyFont="1" applyFill="1" applyBorder="1"/>
    <xf numFmtId="164" fontId="17" fillId="10" borderId="16" xfId="0" applyNumberFormat="1" applyFont="1" applyFill="1" applyBorder="1" applyAlignment="1">
      <alignment horizontal="left" vertical="top"/>
    </xf>
    <xf numFmtId="0" fontId="8" fillId="8" borderId="0" xfId="0" applyFont="1" applyFill="1" applyAlignment="1">
      <alignment horizontal="right" wrapText="1"/>
    </xf>
    <xf numFmtId="165" fontId="9" fillId="10" borderId="52" xfId="0" applyNumberFormat="1" applyFont="1" applyFill="1" applyBorder="1"/>
    <xf numFmtId="0" fontId="11" fillId="8" borderId="45" xfId="0" applyFont="1" applyFill="1" applyBorder="1"/>
    <xf numFmtId="0" fontId="10" fillId="8" borderId="54" xfId="0" applyFont="1" applyFill="1" applyBorder="1" applyAlignment="1">
      <alignment horizontal="center"/>
    </xf>
    <xf numFmtId="0" fontId="11" fillId="8" borderId="54" xfId="0" applyFont="1" applyFill="1" applyBorder="1"/>
    <xf numFmtId="0" fontId="11" fillId="8" borderId="49" xfId="0" applyFont="1" applyFill="1" applyBorder="1"/>
    <xf numFmtId="0" fontId="12" fillId="8" borderId="56" xfId="0" applyFont="1" applyFill="1" applyBorder="1" applyAlignment="1">
      <alignment horizontal="center"/>
    </xf>
    <xf numFmtId="0" fontId="10" fillId="10" borderId="7" xfId="0" applyFont="1" applyFill="1" applyBorder="1" applyAlignment="1">
      <alignment horizontal="center" wrapText="1"/>
    </xf>
    <xf numFmtId="0" fontId="10" fillId="8" borderId="0" xfId="0" applyFont="1" applyFill="1" applyBorder="1" applyAlignment="1">
      <alignment horizontal="right" wrapText="1"/>
    </xf>
    <xf numFmtId="0" fontId="5" fillId="8" borderId="0" xfId="0" applyFont="1" applyFill="1" applyAlignment="1">
      <alignment horizontal="left"/>
    </xf>
    <xf numFmtId="0" fontId="2" fillId="8" borderId="0" xfId="0" applyFont="1" applyFill="1" applyAlignment="1">
      <alignment horizontal="center"/>
    </xf>
    <xf numFmtId="0" fontId="8" fillId="8" borderId="0" xfId="0" applyFont="1" applyFill="1" applyAlignment="1">
      <alignment horizontal="center"/>
    </xf>
    <xf numFmtId="0" fontId="7" fillId="8" borderId="0" xfId="0" applyFont="1" applyFill="1" applyAlignment="1">
      <alignment horizontal="right"/>
    </xf>
    <xf numFmtId="0" fontId="1" fillId="8" borderId="0" xfId="0" applyFont="1" applyFill="1" applyAlignment="1">
      <alignment horizontal="center"/>
    </xf>
    <xf numFmtId="0" fontId="2" fillId="10" borderId="0" xfId="0" applyFont="1" applyFill="1" applyAlignment="1">
      <alignment horizontal="center"/>
    </xf>
    <xf numFmtId="165" fontId="35" fillId="5" borderId="24" xfId="0" applyNumberFormat="1" applyFont="1" applyFill="1" applyBorder="1" applyAlignment="1"/>
    <xf numFmtId="0" fontId="11" fillId="0" borderId="24" xfId="0" applyFont="1" applyBorder="1"/>
    <xf numFmtId="0" fontId="11" fillId="0" borderId="25" xfId="0" applyFont="1" applyBorder="1"/>
    <xf numFmtId="3" fontId="37" fillId="2" borderId="20" xfId="0" applyNumberFormat="1" applyFont="1" applyFill="1" applyBorder="1" applyAlignment="1">
      <alignment horizontal="center"/>
    </xf>
    <xf numFmtId="0" fontId="36" fillId="0" borderId="20" xfId="0" applyFont="1" applyBorder="1"/>
    <xf numFmtId="165" fontId="36" fillId="0" borderId="20" xfId="0" applyNumberFormat="1" applyFont="1" applyBorder="1"/>
    <xf numFmtId="165" fontId="36" fillId="6" borderId="20" xfId="0" applyNumberFormat="1" applyFont="1" applyFill="1" applyBorder="1" applyAlignment="1"/>
    <xf numFmtId="165" fontId="36" fillId="2" borderId="20" xfId="0" applyNumberFormat="1" applyFont="1" applyFill="1" applyBorder="1" applyAlignment="1"/>
    <xf numFmtId="0" fontId="37" fillId="2" borderId="20" xfId="0" applyFont="1" applyFill="1" applyBorder="1" applyAlignment="1">
      <alignment horizontal="center"/>
    </xf>
    <xf numFmtId="0" fontId="36" fillId="0" borderId="20" xfId="0" applyFont="1" applyBorder="1" applyAlignment="1"/>
    <xf numFmtId="165" fontId="35" fillId="4" borderId="20" xfId="0" applyNumberFormat="1" applyFont="1" applyFill="1" applyBorder="1" applyAlignment="1"/>
    <xf numFmtId="0" fontId="35" fillId="0" borderId="27" xfId="0" applyFont="1" applyBorder="1" applyAlignment="1">
      <alignment horizontal="center"/>
    </xf>
    <xf numFmtId="0" fontId="11" fillId="0" borderId="28" xfId="0" applyFont="1" applyBorder="1"/>
    <xf numFmtId="0" fontId="35" fillId="6" borderId="29" xfId="0" applyFont="1" applyFill="1" applyBorder="1" applyAlignment="1">
      <alignment horizontal="center"/>
    </xf>
    <xf numFmtId="165" fontId="36" fillId="0" borderId="20" xfId="0" applyNumberFormat="1" applyFont="1" applyBorder="1" applyAlignment="1"/>
    <xf numFmtId="0" fontId="29" fillId="8" borderId="0" xfId="0" applyFont="1" applyFill="1" applyAlignment="1">
      <alignment horizontal="center"/>
    </xf>
    <xf numFmtId="0" fontId="30" fillId="8" borderId="0" xfId="0" applyFont="1" applyFill="1" applyAlignment="1">
      <alignment vertical="top" wrapText="1"/>
    </xf>
    <xf numFmtId="0" fontId="31" fillId="8" borderId="0" xfId="0" applyFont="1" applyFill="1" applyAlignment="1">
      <alignment horizontal="center" wrapText="1"/>
    </xf>
    <xf numFmtId="0" fontId="0" fillId="8" borderId="0" xfId="0" applyFont="1" applyFill="1" applyAlignment="1">
      <alignment wrapText="1"/>
    </xf>
    <xf numFmtId="0" fontId="29" fillId="3" borderId="0" xfId="0" applyFont="1" applyFill="1" applyAlignment="1">
      <alignment horizontal="center"/>
    </xf>
    <xf numFmtId="0" fontId="0" fillId="0" borderId="0" xfId="0" applyFont="1" applyAlignment="1"/>
    <xf numFmtId="0" fontId="34" fillId="4" borderId="20" xfId="0" applyFont="1" applyFill="1" applyBorder="1" applyAlignment="1">
      <alignment horizontal="center"/>
    </xf>
    <xf numFmtId="0" fontId="34" fillId="5" borderId="0" xfId="0" applyFont="1" applyFill="1" applyAlignment="1">
      <alignment horizontal="center"/>
    </xf>
    <xf numFmtId="0" fontId="11" fillId="0" borderId="27" xfId="0" applyFont="1" applyBorder="1"/>
    <xf numFmtId="0" fontId="35" fillId="6" borderId="27" xfId="0" applyFont="1" applyFill="1" applyBorder="1" applyAlignment="1">
      <alignment horizontal="center"/>
    </xf>
    <xf numFmtId="0" fontId="42" fillId="8" borderId="0" xfId="0" applyFont="1" applyFill="1" applyAlignment="1">
      <alignment horizontal="center"/>
    </xf>
    <xf numFmtId="0" fontId="22" fillId="8" borderId="18" xfId="0" applyFont="1" applyFill="1" applyBorder="1"/>
    <xf numFmtId="0" fontId="11" fillId="8" borderId="18" xfId="0" applyFont="1" applyFill="1" applyBorder="1"/>
    <xf numFmtId="0" fontId="35" fillId="8" borderId="0" xfId="0" applyFont="1" applyFill="1" applyAlignment="1">
      <alignment vertical="top"/>
    </xf>
    <xf numFmtId="0" fontId="35" fillId="8" borderId="0" xfId="0" applyFont="1" applyFill="1" applyAlignment="1">
      <alignment horizontal="center" vertical="top"/>
    </xf>
    <xf numFmtId="0" fontId="35" fillId="8" borderId="27" xfId="0" applyFont="1" applyFill="1" applyBorder="1" applyAlignment="1">
      <alignment horizontal="center" vertical="top"/>
    </xf>
    <xf numFmtId="0" fontId="11" fillId="8" borderId="27" xfId="0" applyFont="1" applyFill="1" applyBorder="1"/>
    <xf numFmtId="0" fontId="38" fillId="8" borderId="0" xfId="0" applyFont="1" applyFill="1" applyBorder="1" applyAlignment="1"/>
    <xf numFmtId="0" fontId="35" fillId="8" borderId="0" xfId="0" applyFont="1" applyFill="1" applyBorder="1" applyAlignment="1">
      <alignment horizontal="left"/>
    </xf>
    <xf numFmtId="0" fontId="22" fillId="0" borderId="18" xfId="0" applyFont="1" applyBorder="1"/>
    <xf numFmtId="0" fontId="11" fillId="0" borderId="18" xfId="0" applyFont="1" applyBorder="1"/>
    <xf numFmtId="0" fontId="41" fillId="8" borderId="0" xfId="0" applyFont="1" applyFill="1" applyBorder="1" applyAlignment="1">
      <alignment horizontal="center"/>
    </xf>
    <xf numFmtId="0" fontId="38" fillId="8" borderId="0" xfId="0" applyFont="1" applyFill="1" applyBorder="1" applyAlignment="1">
      <alignment horizontal="center"/>
    </xf>
    <xf numFmtId="0" fontId="38" fillId="8" borderId="0" xfId="0" applyFont="1" applyFill="1" applyBorder="1" applyAlignment="1">
      <alignment horizontal="left"/>
    </xf>
    <xf numFmtId="0" fontId="35" fillId="8" borderId="0" xfId="0" applyFont="1" applyFill="1" applyBorder="1" applyAlignment="1">
      <alignment horizontal="center"/>
    </xf>
    <xf numFmtId="0" fontId="35" fillId="8" borderId="0" xfId="0" applyFont="1" applyFill="1" applyBorder="1" applyAlignment="1">
      <alignment wrapText="1"/>
    </xf>
    <xf numFmtId="0" fontId="38" fillId="8" borderId="0" xfId="0" applyFont="1" applyFill="1" applyBorder="1" applyAlignment="1">
      <alignment horizontal="left" wrapText="1"/>
    </xf>
    <xf numFmtId="0" fontId="40" fillId="8" borderId="0" xfId="0" applyFont="1" applyFill="1" applyBorder="1" applyAlignment="1">
      <alignment wrapText="1"/>
    </xf>
    <xf numFmtId="0" fontId="41" fillId="8" borderId="0" xfId="0" applyFont="1" applyFill="1" applyAlignment="1">
      <alignment horizontal="center"/>
    </xf>
    <xf numFmtId="0" fontId="38" fillId="8" borderId="0" xfId="0" applyFont="1" applyFill="1" applyAlignment="1">
      <alignment horizontal="center"/>
    </xf>
    <xf numFmtId="0" fontId="51" fillId="8" borderId="0" xfId="0" applyFont="1" applyFill="1" applyAlignment="1">
      <alignment horizontal="center"/>
    </xf>
    <xf numFmtId="0" fontId="51" fillId="3" borderId="0" xfId="0" applyFont="1" applyFill="1" applyAlignment="1">
      <alignment horizontal="center" wrapText="1"/>
    </xf>
    <xf numFmtId="0" fontId="55" fillId="8" borderId="27" xfId="0" applyFont="1" applyFill="1" applyBorder="1" applyAlignment="1">
      <alignment horizontal="center" vertical="top"/>
    </xf>
    <xf numFmtId="0" fontId="55" fillId="8" borderId="0" xfId="0" applyFont="1" applyFill="1" applyAlignment="1">
      <alignment horizontal="center" vertical="top"/>
    </xf>
    <xf numFmtId="0" fontId="42" fillId="8" borderId="0" xfId="0" applyFont="1" applyFill="1" applyAlignment="1">
      <alignment horizontal="left"/>
    </xf>
    <xf numFmtId="0" fontId="35" fillId="8" borderId="0" xfId="0" applyFont="1" applyFill="1" applyAlignment="1">
      <alignment wrapText="1"/>
    </xf>
    <xf numFmtId="0" fontId="52" fillId="8" borderId="0" xfId="0" applyFont="1" applyFill="1" applyAlignment="1">
      <alignment horizontal="left" wrapText="1"/>
    </xf>
    <xf numFmtId="0" fontId="44" fillId="7" borderId="1" xfId="0" applyFont="1" applyFill="1" applyBorder="1" applyAlignment="1">
      <alignment horizontal="left" vertical="center"/>
    </xf>
    <xf numFmtId="0" fontId="11" fillId="0" borderId="2" xfId="0" applyFont="1" applyBorder="1"/>
    <xf numFmtId="0" fontId="11" fillId="0" borderId="3" xfId="0" applyFont="1" applyBorder="1"/>
    <xf numFmtId="0" fontId="49" fillId="0" borderId="13" xfId="0" applyFont="1" applyBorder="1" applyAlignment="1">
      <alignment horizontal="center" wrapText="1"/>
    </xf>
    <xf numFmtId="0" fontId="11" fillId="0" borderId="16" xfId="0" applyFont="1" applyBorder="1"/>
    <xf numFmtId="0" fontId="11" fillId="0" borderId="14" xfId="0" applyFont="1" applyBorder="1"/>
    <xf numFmtId="0" fontId="8" fillId="0" borderId="10" xfId="0" applyFont="1" applyBorder="1" applyAlignment="1">
      <alignment horizontal="right" vertical="center"/>
    </xf>
    <xf numFmtId="0" fontId="11" fillId="0" borderId="19" xfId="0" applyFont="1" applyBorder="1"/>
    <xf numFmtId="8" fontId="8" fillId="2" borderId="33" xfId="0" applyNumberFormat="1" applyFont="1" applyFill="1" applyBorder="1" applyAlignment="1">
      <alignment vertical="center"/>
    </xf>
    <xf numFmtId="0" fontId="11" fillId="0" borderId="11" xfId="0" applyFont="1" applyBorder="1"/>
    <xf numFmtId="0" fontId="31" fillId="8" borderId="0" xfId="0" applyFont="1" applyFill="1" applyAlignment="1"/>
    <xf numFmtId="0" fontId="51" fillId="8" borderId="0" xfId="0" applyFont="1" applyFill="1" applyAlignment="1"/>
    <xf numFmtId="0" fontId="58" fillId="0" borderId="0" xfId="0" applyFont="1" applyAlignment="1">
      <alignment wrapText="1"/>
    </xf>
    <xf numFmtId="0" fontId="0" fillId="0" borderId="0" xfId="0" applyFont="1" applyAlignment="1">
      <alignment wrapText="1"/>
    </xf>
    <xf numFmtId="0" fontId="44" fillId="7" borderId="10" xfId="0" applyFont="1" applyFill="1" applyBorder="1" applyAlignment="1">
      <alignment horizontal="left" vertical="center"/>
    </xf>
    <xf numFmtId="0" fontId="28" fillId="10" borderId="10" xfId="0" applyFont="1" applyFill="1" applyBorder="1" applyAlignment="1">
      <alignment vertical="top" wrapText="1"/>
    </xf>
    <xf numFmtId="0" fontId="11" fillId="8" borderId="39" xfId="0" applyFont="1" applyFill="1" applyBorder="1"/>
    <xf numFmtId="0" fontId="28" fillId="2" borderId="19" xfId="0" applyFont="1" applyFill="1" applyBorder="1" applyAlignment="1">
      <alignment vertical="top" wrapText="1"/>
    </xf>
    <xf numFmtId="0" fontId="3" fillId="0" borderId="1" xfId="0" applyFont="1" applyBorder="1" applyAlignment="1">
      <alignment horizontal="center" vertical="center"/>
    </xf>
    <xf numFmtId="0" fontId="8" fillId="0" borderId="40" xfId="0" applyFont="1" applyBorder="1" applyAlignment="1">
      <alignment horizontal="right" vertical="center"/>
    </xf>
    <xf numFmtId="0" fontId="11" fillId="0" borderId="41" xfId="0" applyFont="1" applyBorder="1"/>
    <xf numFmtId="8" fontId="8" fillId="2" borderId="42" xfId="0" applyNumberFormat="1" applyFont="1" applyFill="1" applyBorder="1" applyAlignment="1">
      <alignment vertical="center"/>
    </xf>
    <xf numFmtId="0" fontId="11" fillId="0" borderId="43" xfId="0" applyFont="1" applyBorder="1"/>
    <xf numFmtId="0" fontId="30" fillId="10" borderId="31" xfId="0" applyFont="1" applyFill="1" applyBorder="1" applyAlignment="1">
      <alignment vertical="top" wrapText="1"/>
    </xf>
    <xf numFmtId="0" fontId="11" fillId="8" borderId="15" xfId="0" applyFont="1" applyFill="1" applyBorder="1"/>
    <xf numFmtId="0" fontId="30" fillId="10" borderId="32" xfId="0" applyFont="1" applyFill="1" applyBorder="1" applyAlignment="1">
      <alignment vertical="top" wrapText="1"/>
    </xf>
    <xf numFmtId="0" fontId="11" fillId="8" borderId="32" xfId="0" applyFont="1" applyFill="1" applyBorder="1"/>
    <xf numFmtId="0" fontId="62" fillId="10" borderId="17" xfId="0" applyFont="1" applyFill="1" applyBorder="1" applyAlignment="1">
      <alignment wrapText="1"/>
    </xf>
    <xf numFmtId="0" fontId="62" fillId="10" borderId="17" xfId="0" applyFont="1" applyFill="1" applyBorder="1" applyAlignment="1">
      <alignment vertical="top" wrapText="1"/>
    </xf>
    <xf numFmtId="0" fontId="14" fillId="10" borderId="1" xfId="0" applyFont="1" applyFill="1" applyBorder="1" applyAlignment="1">
      <alignment horizontal="left" vertical="top" wrapText="1"/>
    </xf>
    <xf numFmtId="0" fontId="11" fillId="8" borderId="13" xfId="0" applyFont="1" applyFill="1" applyBorder="1"/>
    <xf numFmtId="0" fontId="14" fillId="10" borderId="31" xfId="0" applyFont="1" applyFill="1" applyBorder="1" applyAlignment="1">
      <alignment wrapText="1"/>
    </xf>
    <xf numFmtId="0" fontId="62" fillId="10" borderId="31" xfId="0" applyFont="1" applyFill="1" applyBorder="1" applyAlignment="1">
      <alignment horizontal="left" vertical="top" wrapText="1"/>
    </xf>
    <xf numFmtId="8" fontId="8" fillId="2" borderId="10" xfId="0" applyNumberFormat="1" applyFont="1" applyFill="1" applyBorder="1" applyAlignment="1">
      <alignment horizontal="center" vertical="center"/>
    </xf>
    <xf numFmtId="8" fontId="8" fillId="2" borderId="39" xfId="0" applyNumberFormat="1" applyFont="1" applyFill="1" applyBorder="1" applyAlignment="1">
      <alignment horizontal="center" vertical="center"/>
    </xf>
    <xf numFmtId="8" fontId="8" fillId="2" borderId="11" xfId="0" applyNumberFormat="1" applyFont="1" applyFill="1" applyBorder="1" applyAlignment="1">
      <alignment horizontal="center" vertical="center"/>
    </xf>
    <xf numFmtId="0" fontId="11" fillId="0" borderId="39" xfId="0" applyFont="1" applyBorder="1"/>
    <xf numFmtId="0" fontId="11" fillId="8" borderId="22" xfId="0" applyFont="1" applyFill="1" applyBorder="1"/>
    <xf numFmtId="0" fontId="43" fillId="10" borderId="31" xfId="0" applyFont="1" applyFill="1" applyBorder="1" applyAlignment="1">
      <alignment horizontal="left" vertical="top" wrapText="1"/>
    </xf>
    <xf numFmtId="0" fontId="14" fillId="2" borderId="31" xfId="0" applyFont="1" applyFill="1" applyBorder="1" applyAlignment="1">
      <alignment vertical="top" wrapText="1"/>
    </xf>
    <xf numFmtId="0" fontId="11" fillId="0" borderId="32" xfId="0" applyFont="1" applyBorder="1"/>
    <xf numFmtId="0" fontId="30" fillId="2" borderId="31" xfId="0" applyFont="1" applyFill="1" applyBorder="1" applyAlignment="1">
      <alignment vertical="top" wrapText="1"/>
    </xf>
    <xf numFmtId="0" fontId="11" fillId="0" borderId="15" xfId="0" applyFont="1" applyBorder="1"/>
    <xf numFmtId="0" fontId="8" fillId="0" borderId="7" xfId="0" applyFont="1" applyBorder="1" applyAlignment="1">
      <alignment horizontal="right" vertical="center"/>
    </xf>
    <xf numFmtId="0" fontId="11" fillId="0" borderId="57" xfId="0" applyFont="1" applyBorder="1"/>
    <xf numFmtId="8" fontId="8" fillId="2" borderId="58" xfId="0" applyNumberFormat="1" applyFont="1" applyFill="1" applyBorder="1" applyAlignment="1">
      <alignment vertical="center"/>
    </xf>
    <xf numFmtId="0" fontId="11" fillId="0" borderId="8" xfId="0" applyFont="1" applyBorder="1"/>
    <xf numFmtId="0" fontId="44" fillId="7" borderId="1" xfId="0" applyFont="1" applyFill="1" applyBorder="1" applyAlignment="1">
      <alignment vertical="center"/>
    </xf>
    <xf numFmtId="0" fontId="63" fillId="2" borderId="31" xfId="0" applyFont="1" applyFill="1" applyBorder="1" applyAlignment="1">
      <alignment horizontal="left" vertical="top" wrapText="1"/>
    </xf>
    <xf numFmtId="165" fontId="8" fillId="2" borderId="19" xfId="0" applyNumberFormat="1" applyFont="1" applyFill="1" applyBorder="1" applyAlignment="1">
      <alignment vertical="center"/>
    </xf>
    <xf numFmtId="0" fontId="44" fillId="7" borderId="10" xfId="0" applyFont="1" applyFill="1" applyBorder="1" applyAlignment="1">
      <alignment vertical="center"/>
    </xf>
    <xf numFmtId="0" fontId="8" fillId="0" borderId="13" xfId="0" applyFont="1" applyBorder="1" applyAlignment="1">
      <alignment horizontal="right" vertical="center"/>
    </xf>
    <xf numFmtId="0" fontId="11" fillId="0" borderId="65" xfId="0" applyFont="1" applyBorder="1"/>
    <xf numFmtId="44" fontId="8" fillId="2" borderId="66" xfId="0" applyNumberFormat="1" applyFont="1"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24"/>
  <sheetViews>
    <sheetView tabSelected="1" workbookViewId="0">
      <selection activeCell="B24" sqref="B24:E24"/>
    </sheetView>
  </sheetViews>
  <sheetFormatPr defaultColWidth="14.42578125" defaultRowHeight="15" customHeight="1"/>
  <cols>
    <col min="1" max="1" width="3.5703125" customWidth="1"/>
    <col min="2" max="2" width="33.7109375" customWidth="1"/>
    <col min="3" max="3" width="34.28515625" customWidth="1"/>
    <col min="4" max="4" width="17" customWidth="1"/>
    <col min="5" max="5" width="12.85546875" customWidth="1"/>
    <col min="6" max="6" width="11.7109375" customWidth="1"/>
    <col min="7" max="7" width="35.5703125" customWidth="1"/>
    <col min="8" max="8" width="29.28515625" customWidth="1"/>
    <col min="9" max="9" width="56.5703125" hidden="1" customWidth="1"/>
    <col min="10" max="10" width="43.28515625" customWidth="1"/>
  </cols>
  <sheetData>
    <row r="1" spans="1:10" ht="26.25">
      <c r="A1" s="750" t="s">
        <v>0</v>
      </c>
      <c r="B1" s="712"/>
      <c r="C1" s="712"/>
      <c r="D1" s="712"/>
      <c r="E1" s="712"/>
      <c r="F1" s="712"/>
      <c r="G1" s="712"/>
      <c r="H1" s="712"/>
      <c r="I1" s="712"/>
      <c r="J1" s="712"/>
    </row>
    <row r="2" spans="1:10" ht="15.75" customHeight="1">
      <c r="A2" s="747" t="s">
        <v>1</v>
      </c>
      <c r="B2" s="712"/>
      <c r="C2" s="712"/>
      <c r="D2" s="712"/>
      <c r="E2" s="712"/>
      <c r="F2" s="712"/>
      <c r="G2" s="712"/>
      <c r="H2" s="712"/>
      <c r="I2" s="712"/>
      <c r="J2" s="712"/>
    </row>
    <row r="3" spans="1:10" ht="15.75" customHeight="1">
      <c r="A3" s="747" t="s">
        <v>2</v>
      </c>
      <c r="B3" s="712"/>
      <c r="C3" s="712"/>
      <c r="D3" s="712"/>
      <c r="E3" s="712"/>
      <c r="F3" s="712"/>
      <c r="G3" s="712"/>
      <c r="H3" s="712"/>
      <c r="I3" s="712"/>
      <c r="J3" s="712"/>
    </row>
    <row r="4" spans="1:10" ht="15.75" customHeight="1">
      <c r="A4" s="747" t="s">
        <v>3</v>
      </c>
      <c r="B4" s="712"/>
      <c r="C4" s="712"/>
      <c r="D4" s="712"/>
      <c r="E4" s="712"/>
      <c r="F4" s="712"/>
      <c r="G4" s="712"/>
      <c r="H4" s="712"/>
      <c r="I4" s="712"/>
      <c r="J4" s="712"/>
    </row>
    <row r="5" spans="1:10" ht="15.75" customHeight="1">
      <c r="A5" s="751" t="s">
        <v>4</v>
      </c>
      <c r="B5" s="712"/>
      <c r="C5" s="712"/>
      <c r="D5" s="712"/>
      <c r="E5" s="712"/>
      <c r="F5" s="712"/>
      <c r="G5" s="712"/>
      <c r="H5" s="712"/>
      <c r="I5" s="712"/>
      <c r="J5" s="712"/>
    </row>
    <row r="6" spans="1:10" ht="15.75" customHeight="1">
      <c r="A6" s="746" t="s">
        <v>5</v>
      </c>
      <c r="B6" s="712"/>
      <c r="C6" s="712"/>
      <c r="D6" s="712"/>
      <c r="E6" s="712"/>
      <c r="F6" s="712"/>
      <c r="G6" s="712"/>
      <c r="H6" s="712"/>
      <c r="I6" s="712"/>
      <c r="J6" s="712"/>
    </row>
    <row r="7" spans="1:10" ht="15.75" customHeight="1">
      <c r="A7" s="747" t="s">
        <v>6</v>
      </c>
      <c r="B7" s="712"/>
      <c r="C7" s="712"/>
      <c r="D7" s="712"/>
      <c r="E7" s="712"/>
      <c r="F7" s="712"/>
      <c r="G7" s="712"/>
      <c r="H7" s="712"/>
      <c r="I7" s="712"/>
      <c r="J7" s="712"/>
    </row>
    <row r="8" spans="1:10" ht="15.75" customHeight="1">
      <c r="A8" s="747" t="s">
        <v>7</v>
      </c>
      <c r="B8" s="712"/>
      <c r="C8" s="712"/>
      <c r="D8" s="712"/>
      <c r="E8" s="712"/>
      <c r="F8" s="712"/>
      <c r="G8" s="712"/>
      <c r="H8" s="712"/>
      <c r="I8" s="712"/>
      <c r="J8" s="712"/>
    </row>
    <row r="9" spans="1:10" ht="23.25">
      <c r="A9" s="430"/>
      <c r="B9" s="431" t="s">
        <v>8</v>
      </c>
      <c r="C9" s="748"/>
      <c r="D9" s="712"/>
      <c r="E9" s="749" t="s">
        <v>9</v>
      </c>
      <c r="F9" s="712"/>
      <c r="G9" s="748"/>
      <c r="H9" s="712"/>
      <c r="I9" s="712"/>
      <c r="J9" s="712"/>
    </row>
    <row r="10" spans="1:10" ht="26.25">
      <c r="A10" s="664"/>
      <c r="B10" s="740" t="s">
        <v>10</v>
      </c>
      <c r="C10" s="741"/>
      <c r="D10" s="741"/>
      <c r="E10" s="741"/>
      <c r="F10" s="741"/>
      <c r="G10" s="741"/>
      <c r="H10" s="741"/>
      <c r="I10" s="741"/>
      <c r="J10" s="742"/>
    </row>
    <row r="11" spans="1:10" ht="30">
      <c r="A11" s="743" t="s">
        <v>11</v>
      </c>
      <c r="B11" s="729"/>
      <c r="C11" s="729"/>
      <c r="D11" s="729"/>
      <c r="E11" s="729"/>
      <c r="F11" s="729"/>
      <c r="G11" s="729"/>
      <c r="H11" s="432" t="s">
        <v>12</v>
      </c>
      <c r="I11" s="433"/>
      <c r="J11" s="665"/>
    </row>
    <row r="12" spans="1:10" ht="18">
      <c r="A12" s="666"/>
      <c r="B12" s="667"/>
      <c r="C12" s="668"/>
      <c r="D12" s="669"/>
      <c r="E12" s="670"/>
      <c r="F12" s="671"/>
      <c r="G12" s="672"/>
      <c r="H12" s="673"/>
      <c r="I12" s="674"/>
      <c r="J12" s="675"/>
    </row>
    <row r="13" spans="1:10" ht="52.5">
      <c r="A13" s="676"/>
      <c r="B13" s="745" t="s">
        <v>13</v>
      </c>
      <c r="C13" s="729"/>
      <c r="D13" s="729"/>
      <c r="E13" s="729"/>
      <c r="F13" s="744" t="s">
        <v>14</v>
      </c>
      <c r="G13" s="733"/>
      <c r="H13" s="434" t="s">
        <v>15</v>
      </c>
      <c r="I13" s="435"/>
      <c r="J13" s="677" t="s">
        <v>16</v>
      </c>
    </row>
    <row r="14" spans="1:10" ht="26.25">
      <c r="A14" s="678"/>
      <c r="B14" s="731" t="s">
        <v>17</v>
      </c>
      <c r="C14" s="729"/>
      <c r="D14" s="729"/>
      <c r="E14" s="729"/>
      <c r="F14" s="730">
        <f>'FRESH MILK '!G14</f>
        <v>0</v>
      </c>
      <c r="G14" s="720"/>
      <c r="H14" s="436">
        <v>6</v>
      </c>
      <c r="I14" s="437"/>
      <c r="J14" s="438"/>
    </row>
    <row r="15" spans="1:10" ht="26.25">
      <c r="A15" s="678"/>
      <c r="B15" s="731" t="s">
        <v>18</v>
      </c>
      <c r="C15" s="729"/>
      <c r="D15" s="729"/>
      <c r="E15" s="729"/>
      <c r="F15" s="730">
        <f>'FRESHFROZEN BREAD'!J16</f>
        <v>0</v>
      </c>
      <c r="G15" s="720"/>
      <c r="H15" s="436">
        <v>4</v>
      </c>
      <c r="I15" s="437"/>
      <c r="J15" s="438"/>
    </row>
    <row r="16" spans="1:10" ht="26.25">
      <c r="A16" s="678"/>
      <c r="B16" s="731" t="s">
        <v>19</v>
      </c>
      <c r="C16" s="729"/>
      <c r="D16" s="729"/>
      <c r="E16" s="729"/>
      <c r="F16" s="730">
        <f>'FRESH PRODUCESMALL FARM PRODUCE'!J55</f>
        <v>0</v>
      </c>
      <c r="G16" s="720"/>
      <c r="H16" s="436">
        <v>34</v>
      </c>
      <c r="I16" s="437"/>
      <c r="J16" s="438"/>
    </row>
    <row r="17" spans="1:10" ht="26.25">
      <c r="A17" s="678"/>
      <c r="B17" s="731" t="s">
        <v>20</v>
      </c>
      <c r="C17" s="729"/>
      <c r="D17" s="729"/>
      <c r="E17" s="729"/>
      <c r="F17" s="738">
        <f>NOI!J136</f>
        <v>0</v>
      </c>
      <c r="G17" s="739"/>
      <c r="H17" s="679">
        <v>67</v>
      </c>
      <c r="I17" s="680"/>
      <c r="J17" s="681"/>
    </row>
    <row r="18" spans="1:10" ht="26.25">
      <c r="A18" s="682"/>
      <c r="B18" s="728" t="s">
        <v>21</v>
      </c>
      <c r="C18" s="729"/>
      <c r="D18" s="729"/>
      <c r="E18" s="729"/>
      <c r="F18" s="730">
        <f>'MEATMEAT ALTERNATIVES'!J25</f>
        <v>0</v>
      </c>
      <c r="G18" s="720"/>
      <c r="H18" s="436">
        <v>12</v>
      </c>
      <c r="I18" s="437"/>
      <c r="J18" s="438"/>
    </row>
    <row r="19" spans="1:10" ht="26.25">
      <c r="A19" s="678"/>
      <c r="B19" s="728" t="s">
        <v>22</v>
      </c>
      <c r="C19" s="729"/>
      <c r="D19" s="729"/>
      <c r="E19" s="729"/>
      <c r="F19" s="730">
        <f>GRAINBREAD!J77</f>
        <v>0</v>
      </c>
      <c r="G19" s="720"/>
      <c r="H19" s="436">
        <v>49</v>
      </c>
      <c r="I19" s="437"/>
      <c r="J19" s="438"/>
    </row>
    <row r="20" spans="1:10" ht="26.25">
      <c r="A20" s="678"/>
      <c r="B20" s="728" t="s">
        <v>23</v>
      </c>
      <c r="C20" s="729"/>
      <c r="D20" s="729"/>
      <c r="E20" s="729"/>
      <c r="F20" s="730">
        <f>'FRUIT DRYFROZEN'!J48</f>
        <v>0</v>
      </c>
      <c r="G20" s="720"/>
      <c r="H20" s="436">
        <v>32</v>
      </c>
      <c r="I20" s="437"/>
      <c r="J20" s="438"/>
    </row>
    <row r="21" spans="1:10" ht="26.25">
      <c r="A21" s="678"/>
      <c r="B21" s="728" t="s">
        <v>24</v>
      </c>
      <c r="C21" s="729"/>
      <c r="D21" s="729"/>
      <c r="E21" s="729"/>
      <c r="F21" s="730">
        <f>'VEGETABLE DRYFROZEN'!J32</f>
        <v>0</v>
      </c>
      <c r="G21" s="720"/>
      <c r="H21" s="436">
        <v>15</v>
      </c>
      <c r="I21" s="437"/>
      <c r="J21" s="438"/>
    </row>
    <row r="22" spans="1:10" ht="26.25">
      <c r="A22" s="678"/>
      <c r="B22" s="728" t="s">
        <v>25</v>
      </c>
      <c r="C22" s="729"/>
      <c r="D22" s="729"/>
      <c r="E22" s="729"/>
      <c r="F22" s="730">
        <f>SUNDRY!J19</f>
        <v>0</v>
      </c>
      <c r="G22" s="720"/>
      <c r="H22" s="439">
        <v>11</v>
      </c>
      <c r="I22" s="437"/>
      <c r="J22" s="438"/>
    </row>
    <row r="23" spans="1:10" ht="26.25">
      <c r="A23" s="683"/>
      <c r="B23" s="731" t="s">
        <v>26</v>
      </c>
      <c r="C23" s="729"/>
      <c r="D23" s="729"/>
      <c r="E23" s="729"/>
      <c r="F23" s="730">
        <f>'DAIRYDAIRY ALT'!J16</f>
        <v>0</v>
      </c>
      <c r="G23" s="720"/>
      <c r="H23" s="436">
        <v>9</v>
      </c>
      <c r="I23" s="437"/>
      <c r="J23" s="438"/>
    </row>
    <row r="24" spans="1:10" ht="26.25">
      <c r="A24" s="684"/>
      <c r="B24" s="728" t="s">
        <v>1116</v>
      </c>
      <c r="C24" s="729"/>
      <c r="D24" s="729"/>
      <c r="E24" s="729"/>
      <c r="F24" s="732">
        <f>'PAPERCHEMICAL SUPPLIES'!J22</f>
        <v>0</v>
      </c>
      <c r="G24" s="733"/>
      <c r="H24" s="441">
        <v>14</v>
      </c>
      <c r="I24" s="442"/>
      <c r="J24" s="443"/>
    </row>
    <row r="25" spans="1:10" ht="26.25">
      <c r="A25" s="440"/>
      <c r="B25" s="734" t="s">
        <v>27</v>
      </c>
      <c r="C25" s="712"/>
      <c r="D25" s="712"/>
      <c r="E25" s="712"/>
      <c r="F25" s="735">
        <f>SUM(F14:G24)</f>
        <v>0</v>
      </c>
      <c r="G25" s="717"/>
      <c r="H25" s="444">
        <f>SUM(H14:H24)</f>
        <v>253</v>
      </c>
      <c r="I25" s="445"/>
      <c r="J25" s="446"/>
    </row>
    <row r="26" spans="1:10" ht="26.25" customHeight="1">
      <c r="A26" s="447"/>
      <c r="B26" s="737" t="s">
        <v>28</v>
      </c>
      <c r="C26" s="712"/>
      <c r="D26" s="736"/>
      <c r="E26" s="715"/>
      <c r="F26" s="715"/>
      <c r="G26" s="715"/>
      <c r="H26" s="715"/>
      <c r="I26" s="715"/>
      <c r="J26" s="717"/>
    </row>
    <row r="27" spans="1:10" ht="26.25" customHeight="1">
      <c r="A27" s="447"/>
      <c r="B27" s="725"/>
      <c r="C27" s="712"/>
      <c r="D27" s="712"/>
      <c r="E27" s="712"/>
      <c r="F27" s="712"/>
      <c r="G27" s="712"/>
      <c r="H27" s="712"/>
      <c r="I27" s="712"/>
      <c r="J27" s="726"/>
    </row>
    <row r="28" spans="1:10" ht="26.25" customHeight="1">
      <c r="A28" s="447"/>
      <c r="B28" s="727" t="s">
        <v>29</v>
      </c>
      <c r="C28" s="712"/>
      <c r="D28" s="712"/>
      <c r="E28" s="712"/>
      <c r="F28" s="712"/>
      <c r="G28" s="712"/>
      <c r="H28" s="712"/>
      <c r="I28" s="712"/>
      <c r="J28" s="726"/>
    </row>
    <row r="29" spans="1:10" ht="26.25" customHeight="1">
      <c r="A29" s="448"/>
      <c r="B29" s="724" t="s">
        <v>30</v>
      </c>
      <c r="C29" s="712"/>
      <c r="D29" s="716"/>
      <c r="E29" s="715"/>
      <c r="F29" s="715"/>
      <c r="G29" s="715"/>
      <c r="H29" s="715"/>
      <c r="I29" s="715"/>
      <c r="J29" s="717"/>
    </row>
    <row r="30" spans="1:10" ht="26.25" customHeight="1">
      <c r="A30" s="448"/>
      <c r="B30" s="713" t="s">
        <v>31</v>
      </c>
      <c r="C30" s="712"/>
      <c r="D30" s="718"/>
      <c r="E30" s="719"/>
      <c r="F30" s="719"/>
      <c r="G30" s="719"/>
      <c r="H30" s="719"/>
      <c r="I30" s="719"/>
      <c r="J30" s="720"/>
    </row>
    <row r="31" spans="1:10" ht="26.25" customHeight="1">
      <c r="A31" s="448"/>
      <c r="B31" s="724" t="s">
        <v>32</v>
      </c>
      <c r="C31" s="712"/>
      <c r="D31" s="721"/>
      <c r="E31" s="719"/>
      <c r="F31" s="719"/>
      <c r="G31" s="719"/>
      <c r="H31" s="719"/>
      <c r="I31" s="719"/>
      <c r="J31" s="720"/>
    </row>
    <row r="32" spans="1:10" ht="26.25" customHeight="1">
      <c r="A32" s="448"/>
      <c r="B32" s="711" t="s">
        <v>33</v>
      </c>
      <c r="C32" s="712"/>
      <c r="D32" s="722"/>
      <c r="E32" s="719"/>
      <c r="F32" s="719"/>
      <c r="G32" s="719"/>
      <c r="H32" s="719"/>
      <c r="I32" s="719"/>
      <c r="J32" s="720"/>
    </row>
    <row r="33" spans="1:10" ht="26.25" customHeight="1">
      <c r="A33" s="448"/>
      <c r="B33" s="711" t="s">
        <v>34</v>
      </c>
      <c r="C33" s="712"/>
      <c r="D33" s="723"/>
      <c r="E33" s="719"/>
      <c r="F33" s="719"/>
      <c r="G33" s="719"/>
      <c r="H33" s="719"/>
      <c r="I33" s="719"/>
      <c r="J33" s="720"/>
    </row>
    <row r="34" spans="1:10" ht="26.25" customHeight="1">
      <c r="A34" s="448"/>
      <c r="B34" s="713" t="s">
        <v>35</v>
      </c>
      <c r="C34" s="712"/>
      <c r="D34" s="723"/>
      <c r="E34" s="719"/>
      <c r="F34" s="719"/>
      <c r="G34" s="719"/>
      <c r="H34" s="719"/>
      <c r="I34" s="719"/>
      <c r="J34" s="720"/>
    </row>
    <row r="35" spans="1:10" ht="26.25" customHeight="1">
      <c r="A35" s="449"/>
      <c r="B35" s="714" t="s">
        <v>36</v>
      </c>
      <c r="C35" s="715"/>
      <c r="D35" s="723"/>
      <c r="E35" s="719"/>
      <c r="F35" s="719"/>
      <c r="G35" s="719"/>
      <c r="H35" s="719"/>
      <c r="I35" s="719"/>
      <c r="J35" s="720"/>
    </row>
    <row r="36" spans="1:10">
      <c r="A36" s="420"/>
      <c r="B36" s="420"/>
      <c r="C36" s="420"/>
      <c r="D36" s="420"/>
      <c r="E36" s="420"/>
      <c r="F36" s="420"/>
      <c r="G36" s="420"/>
      <c r="H36" s="420"/>
      <c r="I36" s="420"/>
      <c r="J36" s="420"/>
    </row>
    <row r="37" spans="1:10">
      <c r="A37" s="420"/>
      <c r="B37" s="420"/>
      <c r="C37" s="420"/>
      <c r="D37" s="420"/>
      <c r="E37" s="420"/>
      <c r="F37" s="420"/>
      <c r="G37" s="420"/>
      <c r="H37" s="420"/>
      <c r="I37" s="420"/>
      <c r="J37" s="420"/>
    </row>
    <row r="38" spans="1:10">
      <c r="A38" s="420"/>
      <c r="B38" s="420"/>
      <c r="C38" s="420"/>
      <c r="D38" s="420"/>
      <c r="E38" s="420"/>
      <c r="F38" s="420"/>
      <c r="G38" s="420"/>
      <c r="H38" s="420"/>
      <c r="I38" s="420"/>
      <c r="J38" s="420"/>
    </row>
    <row r="39" spans="1:10">
      <c r="A39" s="420"/>
      <c r="B39" s="420"/>
      <c r="C39" s="420"/>
      <c r="D39" s="420"/>
      <c r="E39" s="420"/>
      <c r="F39" s="420"/>
      <c r="G39" s="420"/>
      <c r="H39" s="420"/>
      <c r="I39" s="420"/>
      <c r="J39" s="420"/>
    </row>
    <row r="40" spans="1:10" ht="16.5" customHeight="1">
      <c r="A40" s="420"/>
      <c r="B40" s="420"/>
      <c r="C40" s="420"/>
      <c r="D40" s="420"/>
      <c r="E40" s="420"/>
      <c r="F40" s="420"/>
      <c r="G40" s="420"/>
      <c r="H40" s="420"/>
      <c r="I40" s="420"/>
      <c r="J40" s="420"/>
    </row>
    <row r="41" spans="1:10">
      <c r="A41" s="420"/>
      <c r="B41" s="420"/>
      <c r="C41" s="420"/>
      <c r="D41" s="420"/>
      <c r="E41" s="420"/>
      <c r="F41" s="420"/>
      <c r="G41" s="420"/>
      <c r="H41" s="420"/>
      <c r="I41" s="420"/>
      <c r="J41" s="420"/>
    </row>
    <row r="42" spans="1:10" ht="16.5" customHeight="1"/>
    <row r="43" spans="1:10" ht="16.5" customHeight="1"/>
    <row r="45" spans="1:10" ht="15.75" customHeight="1"/>
    <row r="46" spans="1:10" ht="15.75" customHeight="1"/>
    <row r="48" spans="1:10" ht="16.5" customHeight="1"/>
    <row r="49" ht="16.5" customHeight="1"/>
    <row r="50" hidden="1"/>
    <row r="51" hidden="1"/>
    <row r="52" hidden="1"/>
    <row r="54" ht="16.5" customHeight="1"/>
    <row r="55" ht="16.5" customHeight="1"/>
    <row r="57" ht="17.25" customHeight="1"/>
    <row r="68" ht="15.75" customHeight="1"/>
    <row r="72" ht="16.5" customHeight="1"/>
    <row r="73"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20.25" customHeight="1"/>
    <row r="86" ht="16.5" customHeight="1"/>
    <row r="87" ht="16.5" customHeight="1"/>
    <row r="88" ht="16.5" customHeight="1"/>
    <row r="89" ht="16.5" customHeight="1"/>
    <row r="90" ht="16.5" customHeight="1"/>
    <row r="91" ht="16.5" customHeight="1"/>
    <row r="92" ht="16.5" customHeight="1"/>
    <row r="93" ht="15.75" customHeight="1"/>
    <row r="94" ht="16.5" customHeight="1"/>
    <row r="99" ht="16.5" customHeight="1"/>
    <row r="100" ht="16.5" customHeight="1"/>
    <row r="101" ht="16.5" customHeight="1"/>
    <row r="102"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30" customHeight="1"/>
    <row r="127" ht="30" customHeight="1"/>
    <row r="128" ht="16.5" customHeight="1"/>
    <row r="129" ht="16.5" customHeight="1"/>
    <row r="130" ht="16.5" customHeight="1"/>
    <row r="131" ht="15.75" customHeight="1"/>
    <row r="132" ht="15.75" customHeight="1"/>
    <row r="133" ht="15.75" customHeight="1"/>
    <row r="136" ht="16.5" customHeight="1"/>
    <row r="137" ht="16.5" customHeight="1"/>
    <row r="138" ht="16.5" customHeight="1"/>
    <row r="139" ht="16.5" customHeight="1"/>
    <row r="140" ht="16.5" customHeight="1"/>
    <row r="141" ht="16.5" customHeight="1"/>
    <row r="142" ht="15.7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23.25" customHeight="1"/>
    <row r="172" ht="23.25" customHeight="1"/>
    <row r="173" ht="23.25" customHeight="1"/>
    <row r="174" ht="16.5" customHeight="1"/>
    <row r="175" ht="30" customHeight="1"/>
    <row r="176" ht="30" customHeight="1"/>
    <row r="177" ht="15.75" customHeight="1"/>
    <row r="178" ht="16.5" customHeight="1"/>
    <row r="179" ht="16.5" customHeight="1"/>
    <row r="180" ht="16.5" customHeight="1"/>
    <row r="181" ht="16.5" customHeight="1"/>
    <row r="182" ht="16.5" customHeight="1"/>
    <row r="183" ht="16.5" customHeight="1"/>
    <row r="185" ht="30" customHeight="1"/>
    <row r="186" ht="40.5" customHeight="1"/>
    <row r="187" ht="24.75" customHeight="1"/>
    <row r="188" ht="15.75" customHeight="1"/>
    <row r="189" ht="40.5" customHeight="1"/>
    <row r="190" ht="30.75" customHeight="1"/>
    <row r="191" ht="27.75" customHeight="1"/>
    <row r="192" ht="27.75" customHeight="1"/>
    <row r="193" ht="33.75" customHeight="1"/>
    <row r="194" ht="28.5" customHeight="1"/>
    <row r="195" ht="29.25" customHeight="1"/>
    <row r="202" ht="45" customHeight="1"/>
    <row r="203" ht="45" customHeight="1"/>
    <row r="204" ht="45" customHeight="1"/>
    <row r="205" ht="45" customHeight="1"/>
    <row r="206" ht="45" customHeight="1"/>
    <row r="207" ht="45" customHeight="1"/>
    <row r="208" ht="45" customHeight="1"/>
    <row r="209" ht="45" customHeight="1"/>
    <row r="210" ht="45" customHeight="1"/>
    <row r="211" ht="45" customHeight="1"/>
    <row r="212" ht="45" customHeight="1"/>
    <row r="213" ht="45" customHeight="1"/>
    <row r="214" ht="45" customHeight="1"/>
    <row r="215" ht="45" customHeight="1"/>
    <row r="216" ht="45" customHeight="1"/>
    <row r="217" ht="45" customHeight="1"/>
    <row r="218" ht="45" customHeight="1"/>
    <row r="219" ht="45" customHeight="1"/>
    <row r="220" ht="45" customHeight="1"/>
    <row r="221" ht="45" customHeight="1"/>
    <row r="222" ht="45" customHeight="1"/>
    <row r="223" ht="45" customHeight="1"/>
    <row r="224" ht="45" customHeight="1"/>
  </sheetData>
  <mergeCells count="57">
    <mergeCell ref="A1:J1"/>
    <mergeCell ref="A2:J2"/>
    <mergeCell ref="A3:J3"/>
    <mergeCell ref="A4:J4"/>
    <mergeCell ref="A5:J5"/>
    <mergeCell ref="A6:J6"/>
    <mergeCell ref="A7:J7"/>
    <mergeCell ref="A8:J8"/>
    <mergeCell ref="C9:D9"/>
    <mergeCell ref="E9:F9"/>
    <mergeCell ref="G9:J9"/>
    <mergeCell ref="B10:J10"/>
    <mergeCell ref="A11:G11"/>
    <mergeCell ref="F13:G13"/>
    <mergeCell ref="B13:E13"/>
    <mergeCell ref="B14:E14"/>
    <mergeCell ref="F14:G14"/>
    <mergeCell ref="B15:E15"/>
    <mergeCell ref="F15:G15"/>
    <mergeCell ref="B16:E16"/>
    <mergeCell ref="F16:G16"/>
    <mergeCell ref="B17:E17"/>
    <mergeCell ref="F17:G17"/>
    <mergeCell ref="B18:E18"/>
    <mergeCell ref="F18:G18"/>
    <mergeCell ref="B19:E19"/>
    <mergeCell ref="F19:G19"/>
    <mergeCell ref="F20:G20"/>
    <mergeCell ref="B20:E20"/>
    <mergeCell ref="B27:J27"/>
    <mergeCell ref="B28:J28"/>
    <mergeCell ref="B21:E21"/>
    <mergeCell ref="F21:G21"/>
    <mergeCell ref="B22:E22"/>
    <mergeCell ref="F22:G22"/>
    <mergeCell ref="B23:E23"/>
    <mergeCell ref="F23:G23"/>
    <mergeCell ref="B24:E24"/>
    <mergeCell ref="F24:G24"/>
    <mergeCell ref="B25:E25"/>
    <mergeCell ref="F25:G25"/>
    <mergeCell ref="D26:J26"/>
    <mergeCell ref="B26:C26"/>
    <mergeCell ref="B33:C33"/>
    <mergeCell ref="B34:C34"/>
    <mergeCell ref="B35:C35"/>
    <mergeCell ref="D29:J29"/>
    <mergeCell ref="D30:J30"/>
    <mergeCell ref="D31:J31"/>
    <mergeCell ref="D32:J32"/>
    <mergeCell ref="D33:J33"/>
    <mergeCell ref="D34:J34"/>
    <mergeCell ref="D35:J35"/>
    <mergeCell ref="B29:C29"/>
    <mergeCell ref="B30:C30"/>
    <mergeCell ref="B31:C31"/>
    <mergeCell ref="B32:C32"/>
  </mergeCells>
  <printOptions horizontalCentered="1"/>
  <pageMargins left="0.25" right="0.25" top="0.25" bottom="0.25" header="0" footer="0"/>
  <pageSetup scale="6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pageSetUpPr fitToPage="1"/>
  </sheetPr>
  <dimension ref="A1:L19"/>
  <sheetViews>
    <sheetView workbookViewId="0">
      <pane ySplit="1" topLeftCell="A2" activePane="bottomLeft" state="frozen"/>
      <selection pane="bottomLeft" activeCell="G31" sqref="G31"/>
    </sheetView>
  </sheetViews>
  <sheetFormatPr defaultColWidth="14.42578125" defaultRowHeight="15" customHeight="1"/>
  <cols>
    <col min="1" max="1" width="3.5703125" customWidth="1"/>
    <col min="2" max="2" width="33.7109375" customWidth="1"/>
    <col min="3" max="3" width="64.85546875" customWidth="1"/>
    <col min="4" max="4" width="12.42578125" customWidth="1"/>
    <col min="5" max="5" width="12.85546875" customWidth="1"/>
    <col min="6" max="6" width="11.7109375" customWidth="1"/>
    <col min="7" max="7" width="35.5703125" customWidth="1"/>
    <col min="8" max="8" width="9.5703125" customWidth="1"/>
    <col min="9" max="9" width="9.42578125" customWidth="1"/>
    <col min="10" max="10" width="11" customWidth="1"/>
    <col min="11" max="11" width="11.28515625" customWidth="1"/>
    <col min="12" max="12" width="11.42578125" customWidth="1"/>
  </cols>
  <sheetData>
    <row r="1" spans="1:12" ht="50.1" customHeight="1" thickBot="1">
      <c r="A1" s="9"/>
      <c r="B1" s="30" t="s">
        <v>89</v>
      </c>
      <c r="C1" s="31" t="s">
        <v>90</v>
      </c>
      <c r="D1" s="32" t="s">
        <v>91</v>
      </c>
      <c r="E1" s="33" t="s">
        <v>92</v>
      </c>
      <c r="F1" s="34" t="s">
        <v>93</v>
      </c>
      <c r="G1" s="35" t="s">
        <v>94</v>
      </c>
      <c r="H1" s="35" t="s">
        <v>95</v>
      </c>
      <c r="I1" s="36" t="s">
        <v>96</v>
      </c>
      <c r="J1" s="37" t="s">
        <v>97</v>
      </c>
      <c r="K1" s="38" t="s">
        <v>98</v>
      </c>
      <c r="L1" s="35" t="s">
        <v>99</v>
      </c>
    </row>
    <row r="2" spans="1:12" ht="24" thickBot="1">
      <c r="A2" s="2"/>
      <c r="B2" s="818" t="s">
        <v>983</v>
      </c>
      <c r="C2" s="811"/>
      <c r="D2" s="811"/>
      <c r="E2" s="811"/>
      <c r="F2" s="811"/>
      <c r="G2" s="811"/>
      <c r="H2" s="811"/>
      <c r="I2" s="811"/>
      <c r="J2" s="811"/>
      <c r="K2" s="811"/>
      <c r="L2" s="813"/>
    </row>
    <row r="3" spans="1:12" ht="15.75">
      <c r="A3" s="1">
        <v>1</v>
      </c>
      <c r="B3" s="200" t="s">
        <v>984</v>
      </c>
      <c r="C3" s="106" t="s">
        <v>985</v>
      </c>
      <c r="D3" s="76" t="s">
        <v>986</v>
      </c>
      <c r="E3" s="129"/>
      <c r="F3" s="22"/>
      <c r="G3" s="123" t="s">
        <v>987</v>
      </c>
      <c r="H3" s="209" t="s">
        <v>988</v>
      </c>
      <c r="I3" s="150">
        <v>35</v>
      </c>
      <c r="J3" s="167"/>
      <c r="K3" s="111">
        <f>J3/128</f>
        <v>0</v>
      </c>
      <c r="L3" s="61">
        <f>I3*J3</f>
        <v>0</v>
      </c>
    </row>
    <row r="4" spans="1:12" ht="16.5" thickBot="1">
      <c r="A4" s="1"/>
      <c r="B4" s="74"/>
      <c r="C4" s="93"/>
      <c r="D4" s="76"/>
      <c r="E4" s="129"/>
      <c r="F4" s="22"/>
      <c r="G4" s="130"/>
      <c r="H4" s="131"/>
      <c r="I4" s="132"/>
      <c r="J4" s="168"/>
      <c r="K4" s="377" t="s">
        <v>248</v>
      </c>
      <c r="L4" s="257"/>
    </row>
    <row r="5" spans="1:12" ht="16.5" thickBot="1">
      <c r="A5" s="1">
        <v>2</v>
      </c>
      <c r="B5" s="39" t="s">
        <v>989</v>
      </c>
      <c r="C5" s="114" t="s">
        <v>990</v>
      </c>
      <c r="D5" s="67" t="s">
        <v>991</v>
      </c>
      <c r="E5" s="157"/>
      <c r="F5" s="20"/>
      <c r="G5" s="123" t="s">
        <v>992</v>
      </c>
      <c r="H5" s="124" t="s">
        <v>263</v>
      </c>
      <c r="I5" s="125">
        <v>35</v>
      </c>
      <c r="J5" s="378"/>
      <c r="K5" s="111">
        <f>J5</f>
        <v>0</v>
      </c>
      <c r="L5" s="61">
        <f>(I5*J5)</f>
        <v>0</v>
      </c>
    </row>
    <row r="6" spans="1:12" ht="16.5" thickBot="1">
      <c r="A6" s="1">
        <v>3</v>
      </c>
      <c r="B6" s="39" t="s">
        <v>993</v>
      </c>
      <c r="C6" s="114" t="s">
        <v>994</v>
      </c>
      <c r="D6" s="67" t="s">
        <v>995</v>
      </c>
      <c r="E6" s="157"/>
      <c r="F6" s="20"/>
      <c r="G6" s="196" t="s">
        <v>996</v>
      </c>
      <c r="H6" s="124" t="s">
        <v>137</v>
      </c>
      <c r="I6" s="125">
        <v>30</v>
      </c>
      <c r="J6" s="378"/>
      <c r="K6" s="111">
        <f>J6/144</f>
        <v>0</v>
      </c>
      <c r="L6" s="61">
        <f>(I6*J6)</f>
        <v>0</v>
      </c>
    </row>
    <row r="7" spans="1:12" ht="16.5" thickBot="1">
      <c r="A7" s="1">
        <v>4</v>
      </c>
      <c r="B7" s="74"/>
      <c r="C7" s="379" t="s">
        <v>997</v>
      </c>
      <c r="D7" s="48" t="s">
        <v>147</v>
      </c>
      <c r="E7" s="185"/>
      <c r="F7" s="49"/>
      <c r="G7" s="228" t="s">
        <v>998</v>
      </c>
      <c r="H7" s="190" t="s">
        <v>137</v>
      </c>
      <c r="I7" s="186">
        <v>40</v>
      </c>
      <c r="J7" s="378"/>
      <c r="K7" s="117">
        <f>J7/25</f>
        <v>0</v>
      </c>
      <c r="L7" s="107">
        <f>I7*J7</f>
        <v>0</v>
      </c>
    </row>
    <row r="8" spans="1:12" ht="15.75">
      <c r="A8" s="1">
        <v>5</v>
      </c>
      <c r="B8" s="39" t="s">
        <v>999</v>
      </c>
      <c r="C8" s="90" t="s">
        <v>1000</v>
      </c>
      <c r="D8" s="67" t="s">
        <v>1001</v>
      </c>
      <c r="E8" s="157"/>
      <c r="F8" s="20"/>
      <c r="G8" s="196" t="s">
        <v>1002</v>
      </c>
      <c r="H8" s="124" t="s">
        <v>137</v>
      </c>
      <c r="I8" s="158">
        <v>25</v>
      </c>
      <c r="J8" s="167"/>
      <c r="K8" s="111">
        <f>J8/200</f>
        <v>0</v>
      </c>
      <c r="L8" s="61">
        <f>J8*I8</f>
        <v>0</v>
      </c>
    </row>
    <row r="9" spans="1:12" ht="16.5" thickBot="1">
      <c r="B9" s="71"/>
      <c r="C9" s="112" t="s">
        <v>1003</v>
      </c>
      <c r="D9" s="85"/>
      <c r="E9" s="141"/>
      <c r="F9" s="25"/>
      <c r="G9" s="171" t="s">
        <v>160</v>
      </c>
      <c r="H9" s="144"/>
      <c r="I9" s="145"/>
      <c r="J9" s="168"/>
      <c r="K9" s="113"/>
      <c r="L9" s="73"/>
    </row>
    <row r="10" spans="1:12" ht="15.75">
      <c r="A10" s="1">
        <v>6</v>
      </c>
      <c r="B10" s="74" t="s">
        <v>1004</v>
      </c>
      <c r="C10" s="93" t="s">
        <v>1005</v>
      </c>
      <c r="D10" s="76" t="s">
        <v>1006</v>
      </c>
      <c r="E10" s="136"/>
      <c r="F10" s="22"/>
      <c r="G10" s="166" t="s">
        <v>1007</v>
      </c>
      <c r="H10" s="131" t="s">
        <v>137</v>
      </c>
      <c r="I10" s="150">
        <v>28</v>
      </c>
      <c r="J10" s="167"/>
      <c r="K10" s="115">
        <f>J10/285</f>
        <v>0</v>
      </c>
      <c r="L10" s="108">
        <f>J10*I10</f>
        <v>0</v>
      </c>
    </row>
    <row r="11" spans="1:12" ht="16.5" thickBot="1">
      <c r="B11" s="74"/>
      <c r="C11" s="95" t="s">
        <v>1008</v>
      </c>
      <c r="D11" s="89"/>
      <c r="E11" s="282"/>
      <c r="F11" s="22"/>
      <c r="G11" s="130" t="s">
        <v>160</v>
      </c>
      <c r="H11" s="131"/>
      <c r="I11" s="132"/>
      <c r="J11" s="159"/>
      <c r="K11" s="263"/>
      <c r="L11" s="110"/>
    </row>
    <row r="12" spans="1:12" ht="16.5" thickBot="1">
      <c r="A12" s="1">
        <v>7</v>
      </c>
      <c r="B12" s="39" t="s">
        <v>1009</v>
      </c>
      <c r="C12" s="55" t="s">
        <v>1010</v>
      </c>
      <c r="D12" s="56" t="s">
        <v>1011</v>
      </c>
      <c r="E12" s="19"/>
      <c r="F12" s="20"/>
      <c r="G12" s="196" t="s">
        <v>1012</v>
      </c>
      <c r="H12" s="124" t="s">
        <v>137</v>
      </c>
      <c r="I12" s="125">
        <v>80</v>
      </c>
      <c r="J12" s="126"/>
      <c r="K12" s="127">
        <f t="shared" ref="K12:K13" si="0">J12/100</f>
        <v>0</v>
      </c>
      <c r="L12" s="61">
        <f>I12*J12</f>
        <v>0</v>
      </c>
    </row>
    <row r="13" spans="1:12" ht="15.75">
      <c r="A13" s="1">
        <v>8</v>
      </c>
      <c r="B13" s="39" t="s">
        <v>1013</v>
      </c>
      <c r="C13" s="91" t="s">
        <v>1014</v>
      </c>
      <c r="D13" s="67" t="s">
        <v>1011</v>
      </c>
      <c r="E13" s="157"/>
      <c r="F13" s="20"/>
      <c r="G13" s="196" t="s">
        <v>1015</v>
      </c>
      <c r="H13" s="124" t="s">
        <v>137</v>
      </c>
      <c r="I13" s="125">
        <v>100</v>
      </c>
      <c r="J13" s="167"/>
      <c r="K13" s="111">
        <f t="shared" si="0"/>
        <v>0</v>
      </c>
      <c r="L13" s="61">
        <f>I13*J13</f>
        <v>0</v>
      </c>
    </row>
    <row r="14" spans="1:12" ht="16.5" thickBot="1">
      <c r="B14" s="71"/>
      <c r="C14" s="75"/>
      <c r="D14" s="89"/>
      <c r="E14" s="282"/>
      <c r="F14" s="22"/>
      <c r="G14" s="130" t="s">
        <v>160</v>
      </c>
      <c r="H14" s="131"/>
      <c r="I14" s="132"/>
      <c r="J14" s="168"/>
      <c r="K14" s="263"/>
      <c r="L14" s="257"/>
    </row>
    <row r="15" spans="1:12" ht="16.5" thickBot="1">
      <c r="A15" s="1">
        <v>9</v>
      </c>
      <c r="B15" s="47" t="s">
        <v>1016</v>
      </c>
      <c r="C15" s="116" t="s">
        <v>1017</v>
      </c>
      <c r="D15" s="48" t="s">
        <v>1018</v>
      </c>
      <c r="E15" s="185"/>
      <c r="F15" s="49"/>
      <c r="G15" s="228" t="s">
        <v>1019</v>
      </c>
      <c r="H15" s="190" t="s">
        <v>137</v>
      </c>
      <c r="I15" s="186">
        <v>64</v>
      </c>
      <c r="J15" s="187"/>
      <c r="K15" s="191">
        <f>J15/120</f>
        <v>0</v>
      </c>
      <c r="L15" s="54">
        <f>I15*J15</f>
        <v>0</v>
      </c>
    </row>
    <row r="16" spans="1:12" ht="16.5" thickBot="1">
      <c r="A16" s="1">
        <v>10</v>
      </c>
      <c r="B16" s="226" t="s">
        <v>1020</v>
      </c>
      <c r="C16" s="116" t="s">
        <v>1021</v>
      </c>
      <c r="D16" s="48" t="s">
        <v>1022</v>
      </c>
      <c r="E16" s="185"/>
      <c r="F16" s="49"/>
      <c r="G16" s="189" t="s">
        <v>1023</v>
      </c>
      <c r="H16" s="380" t="s">
        <v>137</v>
      </c>
      <c r="I16" s="186">
        <v>25</v>
      </c>
      <c r="J16" s="187"/>
      <c r="K16" s="117">
        <f>J16/128</f>
        <v>0</v>
      </c>
      <c r="L16" s="107">
        <f>J16*I16</f>
        <v>0</v>
      </c>
    </row>
    <row r="17" spans="1:12" ht="15.75">
      <c r="A17" s="1">
        <v>11</v>
      </c>
      <c r="B17" s="39" t="s">
        <v>1024</v>
      </c>
      <c r="C17" s="55" t="s">
        <v>1025</v>
      </c>
      <c r="D17" s="67" t="s">
        <v>1026</v>
      </c>
      <c r="E17" s="157"/>
      <c r="F17" s="20"/>
      <c r="G17" s="196" t="s">
        <v>1027</v>
      </c>
      <c r="H17" s="124" t="s">
        <v>137</v>
      </c>
      <c r="I17" s="125">
        <v>45</v>
      </c>
      <c r="J17" s="159"/>
      <c r="K17" s="111">
        <f>J17/12</f>
        <v>0</v>
      </c>
      <c r="L17" s="61">
        <f>I17*J17</f>
        <v>0</v>
      </c>
    </row>
    <row r="18" spans="1:12" ht="16.5" thickBot="1">
      <c r="B18" s="71"/>
      <c r="C18" s="84"/>
      <c r="D18" s="85"/>
      <c r="E18" s="141"/>
      <c r="F18" s="25"/>
      <c r="G18" s="171" t="s">
        <v>160</v>
      </c>
      <c r="H18" s="144"/>
      <c r="I18" s="145"/>
      <c r="J18" s="168"/>
      <c r="K18" s="113"/>
      <c r="L18" s="73"/>
    </row>
    <row r="19" spans="1:12" ht="24.95" customHeight="1" thickBot="1">
      <c r="B19" s="810" t="s">
        <v>1028</v>
      </c>
      <c r="C19" s="811"/>
      <c r="D19" s="811"/>
      <c r="E19" s="811"/>
      <c r="F19" s="811"/>
      <c r="G19" s="811"/>
      <c r="H19" s="811"/>
      <c r="I19" s="811"/>
      <c r="J19" s="853">
        <f>SUM(L3:L18)</f>
        <v>0</v>
      </c>
      <c r="K19" s="811"/>
      <c r="L19" s="813"/>
    </row>
  </sheetData>
  <mergeCells count="3">
    <mergeCell ref="B2:L2"/>
    <mergeCell ref="B19:I19"/>
    <mergeCell ref="J19:L19"/>
  </mergeCells>
  <pageMargins left="0.5" right="0.25" top="0.25" bottom="0.5" header="0.25" footer="0.25"/>
  <pageSetup paperSize="5" scale="7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pageSetUpPr fitToPage="1"/>
  </sheetPr>
  <dimension ref="A1:L16"/>
  <sheetViews>
    <sheetView workbookViewId="0">
      <pane ySplit="1" topLeftCell="A2" activePane="bottomLeft" state="frozen"/>
      <selection pane="bottomLeft" activeCell="E25" sqref="E25"/>
    </sheetView>
  </sheetViews>
  <sheetFormatPr defaultColWidth="14.42578125" defaultRowHeight="15" customHeight="1"/>
  <cols>
    <col min="1" max="1" width="3.5703125" customWidth="1"/>
    <col min="2" max="2" width="33.7109375" customWidth="1"/>
    <col min="3" max="3" width="64.85546875" customWidth="1"/>
    <col min="4" max="4" width="12.42578125" customWidth="1"/>
    <col min="5" max="5" width="12.85546875" customWidth="1"/>
    <col min="6" max="6" width="11.7109375" customWidth="1"/>
    <col min="7" max="7" width="35.5703125" customWidth="1"/>
    <col min="8" max="8" width="9.5703125" customWidth="1"/>
    <col min="9" max="9" width="9.42578125" customWidth="1"/>
    <col min="10" max="10" width="11" customWidth="1"/>
    <col min="11" max="11" width="11.28515625" customWidth="1"/>
    <col min="12" max="12" width="11.42578125" customWidth="1"/>
  </cols>
  <sheetData>
    <row r="1" spans="1:12" ht="50.1" customHeight="1" thickBot="1">
      <c r="A1" s="9"/>
      <c r="B1" s="30" t="s">
        <v>89</v>
      </c>
      <c r="C1" s="31" t="s">
        <v>90</v>
      </c>
      <c r="D1" s="32" t="s">
        <v>91</v>
      </c>
      <c r="E1" s="33" t="s">
        <v>92</v>
      </c>
      <c r="F1" s="34" t="s">
        <v>93</v>
      </c>
      <c r="G1" s="35" t="s">
        <v>94</v>
      </c>
      <c r="H1" s="35" t="s">
        <v>95</v>
      </c>
      <c r="I1" s="36" t="s">
        <v>96</v>
      </c>
      <c r="J1" s="37" t="s">
        <v>97</v>
      </c>
      <c r="K1" s="38" t="s">
        <v>98</v>
      </c>
      <c r="L1" s="35" t="s">
        <v>99</v>
      </c>
    </row>
    <row r="2" spans="1:12" ht="24" thickBot="1">
      <c r="A2" s="2"/>
      <c r="B2" s="818" t="s">
        <v>1029</v>
      </c>
      <c r="C2" s="811"/>
      <c r="D2" s="811"/>
      <c r="E2" s="811"/>
      <c r="F2" s="811"/>
      <c r="G2" s="811"/>
      <c r="H2" s="811"/>
      <c r="I2" s="811"/>
      <c r="J2" s="811"/>
      <c r="K2" s="811"/>
      <c r="L2" s="813"/>
    </row>
    <row r="3" spans="1:12" ht="15.75">
      <c r="A3" s="2"/>
      <c r="B3" s="39" t="s">
        <v>1030</v>
      </c>
      <c r="C3" s="114" t="s">
        <v>1031</v>
      </c>
      <c r="D3" s="67" t="s">
        <v>1032</v>
      </c>
      <c r="E3" s="381"/>
      <c r="F3" s="20"/>
      <c r="G3" s="382" t="s">
        <v>1033</v>
      </c>
      <c r="H3" s="383"/>
      <c r="I3" s="384"/>
      <c r="J3" s="385"/>
      <c r="K3" s="386"/>
      <c r="L3" s="387"/>
    </row>
    <row r="4" spans="1:12" ht="16.5" thickBot="1">
      <c r="A4" s="2">
        <v>1</v>
      </c>
      <c r="B4" s="74"/>
      <c r="C4" s="106"/>
      <c r="D4" s="76"/>
      <c r="E4" s="388"/>
      <c r="F4" s="22"/>
      <c r="G4" s="389" t="s">
        <v>1034</v>
      </c>
      <c r="H4" s="390" t="s">
        <v>137</v>
      </c>
      <c r="I4" s="145">
        <v>40</v>
      </c>
      <c r="J4" s="133"/>
      <c r="K4" s="169">
        <f>J4/48</f>
        <v>0</v>
      </c>
      <c r="L4" s="81">
        <f>I4*J4</f>
        <v>0</v>
      </c>
    </row>
    <row r="5" spans="1:12" ht="15.75">
      <c r="A5" s="1"/>
      <c r="B5" s="39" t="s">
        <v>1035</v>
      </c>
      <c r="C5" s="103"/>
      <c r="D5" s="67"/>
      <c r="E5" s="122"/>
      <c r="F5" s="20"/>
      <c r="G5" s="391" t="s">
        <v>1036</v>
      </c>
      <c r="H5" s="300" t="s">
        <v>137</v>
      </c>
      <c r="I5" s="392">
        <f>SUM(I6:I8)</f>
        <v>152</v>
      </c>
      <c r="J5" s="126"/>
      <c r="K5" s="127"/>
      <c r="L5" s="92"/>
    </row>
    <row r="6" spans="1:12" ht="15.75">
      <c r="A6" s="1">
        <v>2</v>
      </c>
      <c r="B6" s="74"/>
      <c r="C6" s="105" t="s">
        <v>1037</v>
      </c>
      <c r="D6" s="76" t="s">
        <v>1038</v>
      </c>
      <c r="E6" s="129"/>
      <c r="F6" s="22"/>
      <c r="G6" s="77" t="s">
        <v>1039</v>
      </c>
      <c r="H6" s="131"/>
      <c r="I6" s="150">
        <v>15</v>
      </c>
      <c r="J6" s="133"/>
      <c r="K6" s="169">
        <f t="shared" ref="K6:K8" si="0">J6/48</f>
        <v>0</v>
      </c>
      <c r="L6" s="108">
        <f>J6*I6</f>
        <v>0</v>
      </c>
    </row>
    <row r="7" spans="1:12" ht="15.75">
      <c r="A7" s="1">
        <v>3</v>
      </c>
      <c r="B7" s="74"/>
      <c r="C7" s="105" t="s">
        <v>1040</v>
      </c>
      <c r="D7" s="76" t="s">
        <v>1038</v>
      </c>
      <c r="E7" s="129"/>
      <c r="F7" s="22"/>
      <c r="G7" s="77" t="s">
        <v>1041</v>
      </c>
      <c r="H7" s="131"/>
      <c r="I7" s="150">
        <v>55</v>
      </c>
      <c r="J7" s="133"/>
      <c r="K7" s="169">
        <f t="shared" si="0"/>
        <v>0</v>
      </c>
      <c r="L7" s="108">
        <f>J7*I7</f>
        <v>0</v>
      </c>
    </row>
    <row r="8" spans="1:12" ht="16.5" thickBot="1">
      <c r="A8" s="1">
        <v>4</v>
      </c>
      <c r="B8" s="71"/>
      <c r="C8" s="199" t="s">
        <v>1042</v>
      </c>
      <c r="D8" s="41" t="s">
        <v>1038</v>
      </c>
      <c r="E8" s="208"/>
      <c r="F8" s="25"/>
      <c r="G8" s="42" t="s">
        <v>1043</v>
      </c>
      <c r="H8" s="144"/>
      <c r="I8" s="182">
        <v>82</v>
      </c>
      <c r="J8" s="224"/>
      <c r="K8" s="222">
        <f t="shared" si="0"/>
        <v>0</v>
      </c>
      <c r="L8" s="46">
        <f>J8*I8</f>
        <v>0</v>
      </c>
    </row>
    <row r="9" spans="1:12" ht="15.75">
      <c r="A9" s="1"/>
      <c r="B9" s="74" t="s">
        <v>1044</v>
      </c>
      <c r="C9" s="93" t="s">
        <v>1045</v>
      </c>
      <c r="D9" s="76"/>
      <c r="E9" s="129"/>
      <c r="F9" s="22"/>
      <c r="G9" s="372" t="s">
        <v>1046</v>
      </c>
      <c r="H9" s="300" t="s">
        <v>137</v>
      </c>
      <c r="I9" s="393">
        <f>SUM(I10:I11)</f>
        <v>8</v>
      </c>
      <c r="J9" s="133"/>
      <c r="K9" s="169"/>
      <c r="L9" s="81"/>
    </row>
    <row r="10" spans="1:12" ht="15.75">
      <c r="A10" s="1">
        <v>5</v>
      </c>
      <c r="B10" s="74"/>
      <c r="C10" s="216" t="s">
        <v>1047</v>
      </c>
      <c r="D10" s="76" t="s">
        <v>1048</v>
      </c>
      <c r="E10" s="129"/>
      <c r="F10" s="22"/>
      <c r="G10" s="372" t="s">
        <v>1049</v>
      </c>
      <c r="H10" s="131"/>
      <c r="I10" s="150">
        <v>5</v>
      </c>
      <c r="J10" s="133"/>
      <c r="K10" s="169">
        <f t="shared" ref="K10:K11" si="1">J10/24</f>
        <v>0</v>
      </c>
      <c r="L10" s="81">
        <f>I10*J10</f>
        <v>0</v>
      </c>
    </row>
    <row r="11" spans="1:12" ht="16.5" thickBot="1">
      <c r="A11" s="1">
        <v>6</v>
      </c>
      <c r="B11" s="74"/>
      <c r="C11" s="216"/>
      <c r="D11" s="76" t="s">
        <v>1048</v>
      </c>
      <c r="E11" s="129"/>
      <c r="F11" s="22"/>
      <c r="G11" s="372" t="s">
        <v>1050</v>
      </c>
      <c r="H11" s="131"/>
      <c r="I11" s="150">
        <v>3</v>
      </c>
      <c r="J11" s="133"/>
      <c r="K11" s="169">
        <f t="shared" si="1"/>
        <v>0</v>
      </c>
      <c r="L11" s="110"/>
    </row>
    <row r="12" spans="1:12" ht="15.75">
      <c r="A12" s="1"/>
      <c r="B12" s="170" t="s">
        <v>1051</v>
      </c>
      <c r="C12" s="114" t="s">
        <v>1052</v>
      </c>
      <c r="D12" s="67"/>
      <c r="E12" s="205"/>
      <c r="F12" s="394"/>
      <c r="G12" s="391" t="s">
        <v>1046</v>
      </c>
      <c r="H12" s="287" t="s">
        <v>137</v>
      </c>
      <c r="I12" s="392">
        <f>SUM(I13:I14)</f>
        <v>56</v>
      </c>
      <c r="J12" s="395"/>
      <c r="K12" s="127"/>
      <c r="L12" s="61"/>
    </row>
    <row r="13" spans="1:12" ht="15.75">
      <c r="A13" s="1">
        <v>7</v>
      </c>
      <c r="B13" s="200"/>
      <c r="C13" s="216" t="s">
        <v>1053</v>
      </c>
      <c r="D13" s="76" t="s">
        <v>1054</v>
      </c>
      <c r="E13" s="202"/>
      <c r="F13" s="396"/>
      <c r="G13" s="372" t="s">
        <v>1055</v>
      </c>
      <c r="H13" s="131"/>
      <c r="I13" s="150">
        <v>49</v>
      </c>
      <c r="J13" s="397"/>
      <c r="K13" s="169">
        <f t="shared" ref="K13:K14" si="2">J13/18</f>
        <v>0</v>
      </c>
      <c r="L13" s="81">
        <f>I13*J13</f>
        <v>0</v>
      </c>
    </row>
    <row r="14" spans="1:12" ht="16.5" thickBot="1">
      <c r="A14" s="1">
        <v>8</v>
      </c>
      <c r="B14" s="74"/>
      <c r="C14" s="216"/>
      <c r="D14" s="76" t="s">
        <v>1054</v>
      </c>
      <c r="E14" s="202"/>
      <c r="F14" s="396"/>
      <c r="G14" s="372" t="s">
        <v>1056</v>
      </c>
      <c r="H14" s="131"/>
      <c r="I14" s="150">
        <v>7</v>
      </c>
      <c r="J14" s="397"/>
      <c r="K14" s="169">
        <f t="shared" si="2"/>
        <v>0</v>
      </c>
      <c r="L14" s="110"/>
    </row>
    <row r="15" spans="1:12" ht="24.75" thickBot="1">
      <c r="A15" s="1">
        <v>9</v>
      </c>
      <c r="B15" s="226" t="s">
        <v>1057</v>
      </c>
      <c r="C15" s="398"/>
      <c r="D15" s="399" t="s">
        <v>1058</v>
      </c>
      <c r="E15" s="400"/>
      <c r="F15" s="400"/>
      <c r="G15" s="399" t="s">
        <v>1036</v>
      </c>
      <c r="H15" s="400"/>
      <c r="I15" s="401">
        <v>22</v>
      </c>
      <c r="J15" s="402"/>
      <c r="K15" s="117">
        <f>J15/32</f>
        <v>0</v>
      </c>
      <c r="L15" s="403"/>
    </row>
    <row r="16" spans="1:12" ht="24.95" customHeight="1" thickBot="1">
      <c r="B16" s="810" t="s">
        <v>1059</v>
      </c>
      <c r="C16" s="811"/>
      <c r="D16" s="811"/>
      <c r="E16" s="811"/>
      <c r="F16" s="811"/>
      <c r="G16" s="811"/>
      <c r="H16" s="811"/>
      <c r="I16" s="811"/>
      <c r="J16" s="853">
        <f>SUM(L3:L14)</f>
        <v>0</v>
      </c>
      <c r="K16" s="811"/>
      <c r="L16" s="813"/>
    </row>
  </sheetData>
  <mergeCells count="3">
    <mergeCell ref="B2:L2"/>
    <mergeCell ref="B16:I16"/>
    <mergeCell ref="J16:L16"/>
  </mergeCells>
  <pageMargins left="0.5" right="0.25" top="0.25" bottom="0.5" header="0.25" footer="0.25"/>
  <pageSetup paperSize="5" scale="74"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pageSetUpPr fitToPage="1"/>
  </sheetPr>
  <dimension ref="A1:L956"/>
  <sheetViews>
    <sheetView workbookViewId="0">
      <pane ySplit="1" topLeftCell="A5" activePane="bottomLeft" state="frozen"/>
      <selection pane="bottomLeft" activeCell="F31" sqref="F31"/>
    </sheetView>
  </sheetViews>
  <sheetFormatPr defaultColWidth="14.42578125" defaultRowHeight="15" customHeight="1"/>
  <cols>
    <col min="1" max="1" width="3.5703125" customWidth="1"/>
    <col min="2" max="2" width="33.7109375" customWidth="1"/>
    <col min="3" max="3" width="64.85546875" customWidth="1"/>
    <col min="4" max="4" width="12.42578125" customWidth="1"/>
    <col min="5" max="5" width="12.85546875" customWidth="1"/>
    <col min="6" max="6" width="11.7109375" customWidth="1"/>
    <col min="7" max="7" width="35.5703125" customWidth="1"/>
    <col min="8" max="8" width="9.5703125" customWidth="1"/>
    <col min="9" max="9" width="7.42578125" bestFit="1" customWidth="1"/>
    <col min="10" max="10" width="11" customWidth="1"/>
    <col min="11" max="11" width="11.28515625" customWidth="1"/>
    <col min="12" max="12" width="11.42578125" customWidth="1"/>
  </cols>
  <sheetData>
    <row r="1" spans="1:12" ht="50.1" customHeight="1" thickBot="1">
      <c r="A1" s="9"/>
      <c r="B1" s="30" t="s">
        <v>89</v>
      </c>
      <c r="C1" s="31" t="s">
        <v>90</v>
      </c>
      <c r="D1" s="32" t="s">
        <v>91</v>
      </c>
      <c r="E1" s="33" t="s">
        <v>92</v>
      </c>
      <c r="F1" s="34" t="s">
        <v>93</v>
      </c>
      <c r="G1" s="35" t="s">
        <v>94</v>
      </c>
      <c r="H1" s="35" t="s">
        <v>95</v>
      </c>
      <c r="I1" s="36" t="s">
        <v>96</v>
      </c>
      <c r="J1" s="37" t="s">
        <v>97</v>
      </c>
      <c r="K1" s="38" t="s">
        <v>98</v>
      </c>
      <c r="L1" s="35" t="s">
        <v>99</v>
      </c>
    </row>
    <row r="2" spans="1:12" ht="24" thickBot="1">
      <c r="A2" s="2"/>
      <c r="B2" s="854" t="s">
        <v>1060</v>
      </c>
      <c r="C2" s="811"/>
      <c r="D2" s="811"/>
      <c r="E2" s="811"/>
      <c r="F2" s="811"/>
      <c r="G2" s="811"/>
      <c r="H2" s="811"/>
      <c r="I2" s="811"/>
      <c r="J2" s="811"/>
      <c r="K2" s="811"/>
      <c r="L2" s="813"/>
    </row>
    <row r="3" spans="1:12" ht="15.75">
      <c r="A3" s="2">
        <v>1</v>
      </c>
      <c r="B3" s="39" t="s">
        <v>1061</v>
      </c>
      <c r="C3" s="90" t="s">
        <v>1062</v>
      </c>
      <c r="D3" s="67"/>
      <c r="E3" s="157"/>
      <c r="F3" s="20"/>
      <c r="G3" s="196" t="s">
        <v>151</v>
      </c>
      <c r="H3" s="124" t="s">
        <v>137</v>
      </c>
      <c r="I3" s="125">
        <v>215</v>
      </c>
      <c r="J3" s="126"/>
      <c r="K3" s="111">
        <f>J3/500</f>
        <v>0</v>
      </c>
      <c r="L3" s="61">
        <f>I3*J3</f>
        <v>0</v>
      </c>
    </row>
    <row r="4" spans="1:12" ht="16.5" thickBot="1">
      <c r="B4" s="71"/>
      <c r="C4" s="118"/>
      <c r="D4" s="41" t="s">
        <v>1063</v>
      </c>
      <c r="E4" s="141"/>
      <c r="F4" s="25"/>
      <c r="G4" s="171" t="s">
        <v>1064</v>
      </c>
      <c r="H4" s="144"/>
      <c r="I4" s="145"/>
      <c r="J4" s="224"/>
      <c r="K4" s="113"/>
      <c r="L4" s="73"/>
    </row>
    <row r="5" spans="1:12" ht="15.75">
      <c r="B5" s="39" t="s">
        <v>1065</v>
      </c>
      <c r="C5" s="90" t="s">
        <v>1066</v>
      </c>
      <c r="D5" s="286"/>
      <c r="E5" s="157"/>
      <c r="F5" s="20"/>
      <c r="G5" s="196" t="s">
        <v>224</v>
      </c>
      <c r="H5" s="204" t="s">
        <v>137</v>
      </c>
      <c r="I5" s="158">
        <f>SUM(I6:I8)</f>
        <v>60</v>
      </c>
      <c r="J5" s="126"/>
      <c r="K5" s="111"/>
      <c r="L5" s="61"/>
    </row>
    <row r="6" spans="1:12" ht="15.75">
      <c r="A6" s="1">
        <v>2</v>
      </c>
      <c r="B6" s="74"/>
      <c r="C6" s="106" t="s">
        <v>1067</v>
      </c>
      <c r="D6" s="76" t="s">
        <v>1068</v>
      </c>
      <c r="E6" s="136"/>
      <c r="F6" s="22"/>
      <c r="G6" s="130" t="s">
        <v>1069</v>
      </c>
      <c r="H6" s="131" t="s">
        <v>137</v>
      </c>
      <c r="I6" s="132">
        <v>10</v>
      </c>
      <c r="J6" s="133"/>
      <c r="K6" s="115">
        <f t="shared" ref="K6:K7" si="0">J6/500</f>
        <v>0</v>
      </c>
      <c r="L6" s="81">
        <f>I6*J6</f>
        <v>0</v>
      </c>
    </row>
    <row r="7" spans="1:12" ht="15.75">
      <c r="A7" s="1">
        <v>3</v>
      </c>
      <c r="B7" s="74"/>
      <c r="C7" s="216" t="s">
        <v>1070</v>
      </c>
      <c r="D7" s="76" t="s">
        <v>1068</v>
      </c>
      <c r="E7" s="136"/>
      <c r="F7" s="22"/>
      <c r="G7" s="130" t="s">
        <v>1071</v>
      </c>
      <c r="H7" s="131" t="s">
        <v>137</v>
      </c>
      <c r="I7" s="132">
        <v>10</v>
      </c>
      <c r="J7" s="133"/>
      <c r="K7" s="115">
        <f t="shared" si="0"/>
        <v>0</v>
      </c>
      <c r="L7" s="81">
        <f>I7*J7</f>
        <v>0</v>
      </c>
    </row>
    <row r="8" spans="1:12" ht="16.5" thickBot="1">
      <c r="A8" s="1">
        <v>4</v>
      </c>
      <c r="B8" s="71"/>
      <c r="C8" s="199" t="s">
        <v>1072</v>
      </c>
      <c r="D8" s="41" t="s">
        <v>1073</v>
      </c>
      <c r="E8" s="141"/>
      <c r="F8" s="25"/>
      <c r="G8" s="171" t="s">
        <v>1074</v>
      </c>
      <c r="H8" s="144" t="s">
        <v>137</v>
      </c>
      <c r="I8" s="182">
        <v>40</v>
      </c>
      <c r="J8" s="224"/>
      <c r="K8" s="113">
        <f>J8/250</f>
        <v>0</v>
      </c>
      <c r="L8" s="73">
        <f>I8*J8</f>
        <v>0</v>
      </c>
    </row>
    <row r="9" spans="1:12" ht="16.5" thickBot="1">
      <c r="A9" s="1">
        <v>5</v>
      </c>
      <c r="B9" s="39" t="s">
        <v>1075</v>
      </c>
      <c r="C9" s="114" t="s">
        <v>1076</v>
      </c>
      <c r="D9" s="67" t="s">
        <v>1077</v>
      </c>
      <c r="E9" s="122"/>
      <c r="F9" s="20"/>
      <c r="G9" s="196" t="s">
        <v>1078</v>
      </c>
      <c r="H9" s="124" t="s">
        <v>137</v>
      </c>
      <c r="I9" s="125">
        <v>40</v>
      </c>
      <c r="J9" s="126"/>
      <c r="K9" s="127">
        <f>J9/2000</f>
        <v>0</v>
      </c>
      <c r="L9" s="61">
        <f>I9*J9</f>
        <v>0</v>
      </c>
    </row>
    <row r="10" spans="1:12" ht="15.75">
      <c r="B10" s="39" t="s">
        <v>1079</v>
      </c>
      <c r="C10" s="274" t="s">
        <v>1080</v>
      </c>
      <c r="D10" s="286"/>
      <c r="E10" s="157"/>
      <c r="F10" s="20"/>
      <c r="G10" s="123" t="s">
        <v>1081</v>
      </c>
      <c r="H10" s="124"/>
      <c r="I10" s="158"/>
      <c r="J10" s="126"/>
      <c r="K10" s="111"/>
      <c r="L10" s="61"/>
    </row>
    <row r="11" spans="1:12" ht="15.75">
      <c r="A11" s="1">
        <v>6</v>
      </c>
      <c r="B11" s="74"/>
      <c r="C11" s="268" t="s">
        <v>1082</v>
      </c>
      <c r="D11" s="76" t="s">
        <v>1083</v>
      </c>
      <c r="E11" s="136"/>
      <c r="F11" s="22"/>
      <c r="G11" s="130" t="s">
        <v>1084</v>
      </c>
      <c r="H11" s="131" t="s">
        <v>137</v>
      </c>
      <c r="I11" s="150">
        <v>35</v>
      </c>
      <c r="J11" s="133"/>
      <c r="K11" s="115">
        <f t="shared" ref="K11:K14" si="1">J11/1000</f>
        <v>0</v>
      </c>
      <c r="L11" s="81">
        <f>I11*J11</f>
        <v>0</v>
      </c>
    </row>
    <row r="12" spans="1:12" ht="16.5" thickBot="1">
      <c r="A12" s="1">
        <v>7</v>
      </c>
      <c r="B12" s="74"/>
      <c r="C12" s="95"/>
      <c r="D12" s="76" t="s">
        <v>1083</v>
      </c>
      <c r="E12" s="149"/>
      <c r="F12" s="22"/>
      <c r="G12" s="130" t="s">
        <v>1085</v>
      </c>
      <c r="H12" s="131" t="s">
        <v>137</v>
      </c>
      <c r="I12" s="150">
        <v>32</v>
      </c>
      <c r="J12" s="133"/>
      <c r="K12" s="115">
        <f t="shared" si="1"/>
        <v>0</v>
      </c>
      <c r="L12" s="81">
        <f>I12*J12</f>
        <v>0</v>
      </c>
    </row>
    <row r="13" spans="1:12" ht="16.5" thickBot="1">
      <c r="A13" s="1">
        <v>8</v>
      </c>
      <c r="B13" s="39" t="s">
        <v>1086</v>
      </c>
      <c r="C13" s="114" t="s">
        <v>1087</v>
      </c>
      <c r="D13" s="67" t="s">
        <v>1088</v>
      </c>
      <c r="E13" s="122"/>
      <c r="F13" s="20"/>
      <c r="G13" s="123" t="s">
        <v>1089</v>
      </c>
      <c r="H13" s="124" t="s">
        <v>137</v>
      </c>
      <c r="I13" s="125">
        <v>29</v>
      </c>
      <c r="J13" s="126"/>
      <c r="K13" s="127">
        <f t="shared" si="1"/>
        <v>0</v>
      </c>
      <c r="L13" s="61">
        <f>I13*J13</f>
        <v>0</v>
      </c>
    </row>
    <row r="14" spans="1:12" ht="15.75">
      <c r="A14" s="1">
        <v>9</v>
      </c>
      <c r="B14" s="39" t="s">
        <v>1090</v>
      </c>
      <c r="C14" s="90" t="s">
        <v>1091</v>
      </c>
      <c r="D14" s="286"/>
      <c r="E14" s="157"/>
      <c r="F14" s="20"/>
      <c r="G14" s="196" t="s">
        <v>224</v>
      </c>
      <c r="H14" s="124" t="s">
        <v>137</v>
      </c>
      <c r="I14" s="125">
        <v>270</v>
      </c>
      <c r="J14" s="126"/>
      <c r="K14" s="111">
        <f t="shared" si="1"/>
        <v>0</v>
      </c>
      <c r="L14" s="61">
        <f>I14*J14</f>
        <v>0</v>
      </c>
    </row>
    <row r="15" spans="1:12" ht="16.5" thickBot="1">
      <c r="B15" s="74"/>
      <c r="C15" s="95"/>
      <c r="D15" s="76" t="s">
        <v>1092</v>
      </c>
      <c r="E15" s="282"/>
      <c r="F15" s="22"/>
      <c r="G15" s="130" t="s">
        <v>1093</v>
      </c>
      <c r="H15" s="131"/>
      <c r="I15" s="132"/>
      <c r="J15" s="133"/>
      <c r="K15" s="263"/>
      <c r="L15" s="81"/>
    </row>
    <row r="16" spans="1:12" ht="15.75">
      <c r="A16" s="1">
        <v>10</v>
      </c>
      <c r="B16" s="39" t="s">
        <v>1094</v>
      </c>
      <c r="C16" s="90" t="s">
        <v>1095</v>
      </c>
      <c r="D16" s="67" t="s">
        <v>1092</v>
      </c>
      <c r="E16" s="122"/>
      <c r="F16" s="20"/>
      <c r="G16" s="196" t="s">
        <v>1096</v>
      </c>
      <c r="H16" s="124" t="s">
        <v>137</v>
      </c>
      <c r="I16" s="158">
        <v>10</v>
      </c>
      <c r="J16" s="126"/>
      <c r="K16" s="127">
        <f>J16/1000</f>
        <v>0</v>
      </c>
      <c r="L16" s="61">
        <f>J16*K16</f>
        <v>0</v>
      </c>
    </row>
    <row r="17" spans="1:12" ht="15.75" thickBot="1">
      <c r="B17" s="71"/>
      <c r="C17" s="112"/>
      <c r="D17" s="85"/>
      <c r="E17" s="208"/>
      <c r="F17" s="404"/>
      <c r="G17" s="405"/>
      <c r="H17" s="144"/>
      <c r="I17" s="145"/>
      <c r="J17" s="224"/>
      <c r="K17" s="222"/>
      <c r="L17" s="73"/>
    </row>
    <row r="18" spans="1:12" ht="16.5" thickBot="1">
      <c r="A18" s="1">
        <v>11</v>
      </c>
      <c r="B18" s="71" t="s">
        <v>1097</v>
      </c>
      <c r="C18" s="40" t="s">
        <v>1098</v>
      </c>
      <c r="D18" s="41" t="s">
        <v>226</v>
      </c>
      <c r="E18" s="208"/>
      <c r="F18" s="25"/>
      <c r="G18" s="171" t="s">
        <v>1099</v>
      </c>
      <c r="H18" s="144" t="s">
        <v>137</v>
      </c>
      <c r="I18" s="182">
        <v>15</v>
      </c>
      <c r="J18" s="224"/>
      <c r="K18" s="222">
        <f t="shared" ref="K18:K19" si="2">J18/100</f>
        <v>0</v>
      </c>
      <c r="L18" s="73">
        <f>I18*J18</f>
        <v>0</v>
      </c>
    </row>
    <row r="19" spans="1:12" ht="16.5" thickBot="1">
      <c r="A19" s="1">
        <v>12</v>
      </c>
      <c r="B19" s="39" t="s">
        <v>1100</v>
      </c>
      <c r="C19" s="75" t="s">
        <v>1101</v>
      </c>
      <c r="D19" s="76" t="s">
        <v>226</v>
      </c>
      <c r="E19" s="406"/>
      <c r="F19" s="20"/>
      <c r="G19" s="166" t="s">
        <v>1102</v>
      </c>
      <c r="H19" s="124" t="s">
        <v>137</v>
      </c>
      <c r="I19" s="125">
        <v>85</v>
      </c>
      <c r="J19" s="133"/>
      <c r="K19" s="127">
        <f t="shared" si="2"/>
        <v>0</v>
      </c>
      <c r="L19" s="61">
        <f>J19*I19</f>
        <v>0</v>
      </c>
    </row>
    <row r="20" spans="1:12" ht="16.5" thickBot="1">
      <c r="A20" s="1">
        <v>13</v>
      </c>
      <c r="B20" s="226" t="s">
        <v>1103</v>
      </c>
      <c r="C20" s="370" t="s">
        <v>1104</v>
      </c>
      <c r="D20" s="48" t="s">
        <v>1105</v>
      </c>
      <c r="E20" s="185"/>
      <c r="F20" s="312"/>
      <c r="G20" s="228" t="s">
        <v>1106</v>
      </c>
      <c r="H20" s="190" t="s">
        <v>137</v>
      </c>
      <c r="I20" s="186">
        <v>15</v>
      </c>
      <c r="J20" s="52"/>
      <c r="K20" s="117">
        <f>J20/8</f>
        <v>0</v>
      </c>
      <c r="L20" s="407">
        <f>I20*J20</f>
        <v>0</v>
      </c>
    </row>
    <row r="21" spans="1:12" ht="16.5" thickBot="1">
      <c r="A21" s="1">
        <v>14</v>
      </c>
      <c r="B21" s="408" t="s">
        <v>1107</v>
      </c>
      <c r="C21" s="409" t="s">
        <v>1108</v>
      </c>
      <c r="D21" s="41" t="s">
        <v>1109</v>
      </c>
      <c r="E21" s="141"/>
      <c r="F21" s="266"/>
      <c r="G21" s="171" t="s">
        <v>1110</v>
      </c>
      <c r="H21" s="144" t="s">
        <v>137</v>
      </c>
      <c r="I21" s="182">
        <v>15</v>
      </c>
      <c r="J21" s="44"/>
      <c r="K21" s="222">
        <f>J21/4</f>
        <v>0</v>
      </c>
      <c r="L21" s="410">
        <f>J21*I21</f>
        <v>0</v>
      </c>
    </row>
    <row r="22" spans="1:12" ht="24.95" customHeight="1" thickBot="1">
      <c r="B22" s="855" t="s">
        <v>1111</v>
      </c>
      <c r="C22" s="808"/>
      <c r="D22" s="808"/>
      <c r="E22" s="808"/>
      <c r="F22" s="808"/>
      <c r="G22" s="808"/>
      <c r="H22" s="808"/>
      <c r="I22" s="856"/>
      <c r="J22" s="857">
        <f>SUM(L3:L21)</f>
        <v>0</v>
      </c>
      <c r="K22" s="808"/>
      <c r="L22" s="809"/>
    </row>
    <row r="23" spans="1:12">
      <c r="I23" s="411"/>
    </row>
    <row r="24" spans="1:12">
      <c r="I24" s="411"/>
    </row>
    <row r="25" spans="1:12">
      <c r="I25" s="411"/>
    </row>
    <row r="26" spans="1:12">
      <c r="I26" s="411"/>
    </row>
    <row r="27" spans="1:12">
      <c r="I27" s="411"/>
    </row>
    <row r="28" spans="1:12">
      <c r="I28" s="411"/>
    </row>
    <row r="29" spans="1:12">
      <c r="I29" s="411"/>
    </row>
    <row r="30" spans="1:12">
      <c r="I30" s="411"/>
    </row>
    <row r="31" spans="1:12">
      <c r="I31" s="411"/>
    </row>
    <row r="32" spans="1:12">
      <c r="I32" s="411"/>
    </row>
    <row r="33" spans="9:9">
      <c r="I33" s="411"/>
    </row>
    <row r="34" spans="9:9">
      <c r="I34" s="411"/>
    </row>
    <row r="35" spans="9:9">
      <c r="I35" s="411"/>
    </row>
    <row r="36" spans="9:9">
      <c r="I36" s="411"/>
    </row>
    <row r="37" spans="9:9">
      <c r="I37" s="411"/>
    </row>
    <row r="38" spans="9:9">
      <c r="I38" s="411"/>
    </row>
    <row r="39" spans="9:9">
      <c r="I39" s="411"/>
    </row>
    <row r="40" spans="9:9">
      <c r="I40" s="411"/>
    </row>
    <row r="41" spans="9:9">
      <c r="I41" s="411"/>
    </row>
    <row r="42" spans="9:9">
      <c r="I42" s="411"/>
    </row>
    <row r="43" spans="9:9">
      <c r="I43" s="411"/>
    </row>
    <row r="44" spans="9:9">
      <c r="I44" s="411"/>
    </row>
    <row r="45" spans="9:9">
      <c r="I45" s="411"/>
    </row>
    <row r="46" spans="9:9">
      <c r="I46" s="411"/>
    </row>
    <row r="47" spans="9:9">
      <c r="I47" s="411"/>
    </row>
    <row r="48" spans="9:9">
      <c r="I48" s="411"/>
    </row>
    <row r="49" spans="9:9">
      <c r="I49" s="411"/>
    </row>
    <row r="50" spans="9:9">
      <c r="I50" s="411"/>
    </row>
    <row r="51" spans="9:9">
      <c r="I51" s="411"/>
    </row>
    <row r="52" spans="9:9">
      <c r="I52" s="411"/>
    </row>
    <row r="53" spans="9:9">
      <c r="I53" s="411"/>
    </row>
    <row r="54" spans="9:9">
      <c r="I54" s="411"/>
    </row>
    <row r="55" spans="9:9">
      <c r="I55" s="411"/>
    </row>
    <row r="56" spans="9:9">
      <c r="I56" s="411"/>
    </row>
    <row r="57" spans="9:9">
      <c r="I57" s="411"/>
    </row>
    <row r="58" spans="9:9">
      <c r="I58" s="411"/>
    </row>
    <row r="59" spans="9:9">
      <c r="I59" s="411"/>
    </row>
    <row r="60" spans="9:9">
      <c r="I60" s="411"/>
    </row>
    <row r="61" spans="9:9">
      <c r="I61" s="411"/>
    </row>
    <row r="62" spans="9:9">
      <c r="I62" s="411"/>
    </row>
    <row r="63" spans="9:9">
      <c r="I63" s="411"/>
    </row>
    <row r="64" spans="9:9">
      <c r="I64" s="411"/>
    </row>
    <row r="65" spans="9:9">
      <c r="I65" s="411"/>
    </row>
    <row r="66" spans="9:9">
      <c r="I66" s="411"/>
    </row>
    <row r="67" spans="9:9">
      <c r="I67" s="411"/>
    </row>
    <row r="68" spans="9:9">
      <c r="I68" s="411"/>
    </row>
    <row r="69" spans="9:9">
      <c r="I69" s="411"/>
    </row>
    <row r="70" spans="9:9">
      <c r="I70" s="411"/>
    </row>
    <row r="71" spans="9:9">
      <c r="I71" s="411"/>
    </row>
    <row r="72" spans="9:9">
      <c r="I72" s="411"/>
    </row>
    <row r="73" spans="9:9">
      <c r="I73" s="411"/>
    </row>
    <row r="74" spans="9:9">
      <c r="I74" s="411"/>
    </row>
    <row r="75" spans="9:9">
      <c r="I75" s="411"/>
    </row>
    <row r="76" spans="9:9">
      <c r="I76" s="411"/>
    </row>
    <row r="77" spans="9:9">
      <c r="I77" s="411"/>
    </row>
    <row r="78" spans="9:9">
      <c r="I78" s="411"/>
    </row>
    <row r="79" spans="9:9">
      <c r="I79" s="411"/>
    </row>
    <row r="80" spans="9:9">
      <c r="I80" s="411"/>
    </row>
    <row r="81" spans="9:9">
      <c r="I81" s="411"/>
    </row>
    <row r="82" spans="9:9">
      <c r="I82" s="411"/>
    </row>
    <row r="83" spans="9:9">
      <c r="I83" s="411"/>
    </row>
    <row r="84" spans="9:9">
      <c r="I84" s="411"/>
    </row>
    <row r="85" spans="9:9">
      <c r="I85" s="411"/>
    </row>
    <row r="86" spans="9:9">
      <c r="I86" s="411"/>
    </row>
    <row r="87" spans="9:9">
      <c r="I87" s="411"/>
    </row>
    <row r="88" spans="9:9">
      <c r="I88" s="411"/>
    </row>
    <row r="89" spans="9:9">
      <c r="I89" s="411"/>
    </row>
    <row r="90" spans="9:9">
      <c r="I90" s="411"/>
    </row>
    <row r="91" spans="9:9">
      <c r="I91" s="411"/>
    </row>
    <row r="92" spans="9:9">
      <c r="I92" s="411"/>
    </row>
    <row r="93" spans="9:9">
      <c r="I93" s="411"/>
    </row>
    <row r="94" spans="9:9">
      <c r="I94" s="411"/>
    </row>
    <row r="95" spans="9:9">
      <c r="I95" s="411"/>
    </row>
    <row r="96" spans="9:9">
      <c r="I96" s="411"/>
    </row>
    <row r="97" spans="9:9">
      <c r="I97" s="411"/>
    </row>
    <row r="98" spans="9:9">
      <c r="I98" s="411"/>
    </row>
    <row r="99" spans="9:9">
      <c r="I99" s="411"/>
    </row>
    <row r="100" spans="9:9">
      <c r="I100" s="411"/>
    </row>
    <row r="101" spans="9:9">
      <c r="I101" s="411"/>
    </row>
    <row r="102" spans="9:9">
      <c r="I102" s="411"/>
    </row>
    <row r="103" spans="9:9">
      <c r="I103" s="411"/>
    </row>
    <row r="104" spans="9:9">
      <c r="I104" s="411"/>
    </row>
    <row r="105" spans="9:9">
      <c r="I105" s="411"/>
    </row>
    <row r="106" spans="9:9">
      <c r="I106" s="411"/>
    </row>
    <row r="107" spans="9:9">
      <c r="I107" s="411"/>
    </row>
    <row r="108" spans="9:9">
      <c r="I108" s="411"/>
    </row>
    <row r="109" spans="9:9">
      <c r="I109" s="411"/>
    </row>
    <row r="110" spans="9:9">
      <c r="I110" s="411"/>
    </row>
    <row r="111" spans="9:9">
      <c r="I111" s="411"/>
    </row>
    <row r="112" spans="9:9">
      <c r="I112" s="411"/>
    </row>
    <row r="113" spans="9:9">
      <c r="I113" s="411"/>
    </row>
    <row r="114" spans="9:9">
      <c r="I114" s="411"/>
    </row>
    <row r="115" spans="9:9">
      <c r="I115" s="411"/>
    </row>
    <row r="116" spans="9:9">
      <c r="I116" s="411"/>
    </row>
    <row r="117" spans="9:9">
      <c r="I117" s="411"/>
    </row>
    <row r="118" spans="9:9">
      <c r="I118" s="411"/>
    </row>
    <row r="119" spans="9:9">
      <c r="I119" s="411"/>
    </row>
    <row r="120" spans="9:9">
      <c r="I120" s="411"/>
    </row>
    <row r="121" spans="9:9">
      <c r="I121" s="411"/>
    </row>
    <row r="122" spans="9:9">
      <c r="I122" s="411"/>
    </row>
    <row r="123" spans="9:9">
      <c r="I123" s="411"/>
    </row>
    <row r="124" spans="9:9">
      <c r="I124" s="411"/>
    </row>
    <row r="125" spans="9:9">
      <c r="I125" s="411"/>
    </row>
    <row r="126" spans="9:9">
      <c r="I126" s="411"/>
    </row>
    <row r="127" spans="9:9">
      <c r="I127" s="411"/>
    </row>
    <row r="128" spans="9:9">
      <c r="I128" s="411"/>
    </row>
    <row r="129" spans="9:9">
      <c r="I129" s="411"/>
    </row>
    <row r="130" spans="9:9">
      <c r="I130" s="411"/>
    </row>
    <row r="131" spans="9:9">
      <c r="I131" s="411"/>
    </row>
    <row r="132" spans="9:9">
      <c r="I132" s="411"/>
    </row>
    <row r="133" spans="9:9">
      <c r="I133" s="411"/>
    </row>
    <row r="134" spans="9:9">
      <c r="I134" s="411"/>
    </row>
    <row r="135" spans="9:9">
      <c r="I135" s="411"/>
    </row>
    <row r="136" spans="9:9">
      <c r="I136" s="411"/>
    </row>
    <row r="137" spans="9:9">
      <c r="I137" s="411"/>
    </row>
    <row r="138" spans="9:9">
      <c r="I138" s="411"/>
    </row>
    <row r="139" spans="9:9">
      <c r="I139" s="411"/>
    </row>
    <row r="140" spans="9:9">
      <c r="I140" s="411"/>
    </row>
    <row r="141" spans="9:9">
      <c r="I141" s="411"/>
    </row>
    <row r="142" spans="9:9">
      <c r="I142" s="411"/>
    </row>
    <row r="143" spans="9:9">
      <c r="I143" s="411"/>
    </row>
    <row r="144" spans="9:9">
      <c r="I144" s="411"/>
    </row>
    <row r="145" spans="9:9">
      <c r="I145" s="411"/>
    </row>
    <row r="146" spans="9:9">
      <c r="I146" s="411"/>
    </row>
    <row r="147" spans="9:9">
      <c r="I147" s="411"/>
    </row>
    <row r="148" spans="9:9">
      <c r="I148" s="411"/>
    </row>
    <row r="149" spans="9:9">
      <c r="I149" s="411"/>
    </row>
    <row r="150" spans="9:9">
      <c r="I150" s="411"/>
    </row>
    <row r="151" spans="9:9">
      <c r="I151" s="411"/>
    </row>
    <row r="152" spans="9:9">
      <c r="I152" s="411"/>
    </row>
    <row r="153" spans="9:9">
      <c r="I153" s="411"/>
    </row>
    <row r="154" spans="9:9">
      <c r="I154" s="411"/>
    </row>
    <row r="155" spans="9:9">
      <c r="I155" s="411"/>
    </row>
    <row r="156" spans="9:9">
      <c r="I156" s="411"/>
    </row>
    <row r="157" spans="9:9">
      <c r="I157" s="411"/>
    </row>
    <row r="158" spans="9:9">
      <c r="I158" s="411"/>
    </row>
    <row r="159" spans="9:9">
      <c r="I159" s="411"/>
    </row>
    <row r="160" spans="9:9">
      <c r="I160" s="411"/>
    </row>
    <row r="161" spans="9:9">
      <c r="I161" s="411"/>
    </row>
    <row r="162" spans="9:9">
      <c r="I162" s="411"/>
    </row>
    <row r="163" spans="9:9">
      <c r="I163" s="411"/>
    </row>
    <row r="164" spans="9:9">
      <c r="I164" s="411"/>
    </row>
    <row r="165" spans="9:9">
      <c r="I165" s="411"/>
    </row>
    <row r="166" spans="9:9">
      <c r="I166" s="411"/>
    </row>
    <row r="167" spans="9:9">
      <c r="I167" s="411"/>
    </row>
    <row r="168" spans="9:9">
      <c r="I168" s="411"/>
    </row>
    <row r="169" spans="9:9">
      <c r="I169" s="411"/>
    </row>
    <row r="170" spans="9:9">
      <c r="I170" s="411"/>
    </row>
    <row r="171" spans="9:9">
      <c r="I171" s="411"/>
    </row>
    <row r="172" spans="9:9">
      <c r="I172" s="411"/>
    </row>
    <row r="173" spans="9:9">
      <c r="I173" s="411"/>
    </row>
    <row r="174" spans="9:9">
      <c r="I174" s="411"/>
    </row>
    <row r="175" spans="9:9">
      <c r="I175" s="411"/>
    </row>
    <row r="176" spans="9:9">
      <c r="I176" s="411"/>
    </row>
    <row r="177" spans="9:9">
      <c r="I177" s="411"/>
    </row>
    <row r="178" spans="9:9">
      <c r="I178" s="411"/>
    </row>
    <row r="179" spans="9:9">
      <c r="I179" s="411"/>
    </row>
    <row r="180" spans="9:9">
      <c r="I180" s="411"/>
    </row>
    <row r="181" spans="9:9">
      <c r="I181" s="411"/>
    </row>
    <row r="182" spans="9:9">
      <c r="I182" s="411"/>
    </row>
    <row r="183" spans="9:9">
      <c r="I183" s="411"/>
    </row>
    <row r="184" spans="9:9">
      <c r="I184" s="411"/>
    </row>
    <row r="185" spans="9:9">
      <c r="I185" s="411"/>
    </row>
    <row r="186" spans="9:9">
      <c r="I186" s="411"/>
    </row>
    <row r="187" spans="9:9">
      <c r="I187" s="411"/>
    </row>
    <row r="188" spans="9:9">
      <c r="I188" s="411"/>
    </row>
    <row r="189" spans="9:9">
      <c r="I189" s="411"/>
    </row>
    <row r="190" spans="9:9">
      <c r="I190" s="411"/>
    </row>
    <row r="191" spans="9:9">
      <c r="I191" s="411"/>
    </row>
    <row r="192" spans="9:9">
      <c r="I192" s="411"/>
    </row>
    <row r="193" spans="9:9">
      <c r="I193" s="411"/>
    </row>
    <row r="194" spans="9:9">
      <c r="I194" s="411"/>
    </row>
    <row r="195" spans="9:9">
      <c r="I195" s="411"/>
    </row>
    <row r="196" spans="9:9">
      <c r="I196" s="411"/>
    </row>
    <row r="197" spans="9:9">
      <c r="I197" s="411"/>
    </row>
    <row r="198" spans="9:9">
      <c r="I198" s="411"/>
    </row>
    <row r="199" spans="9:9">
      <c r="I199" s="411"/>
    </row>
    <row r="200" spans="9:9">
      <c r="I200" s="411"/>
    </row>
    <row r="201" spans="9:9">
      <c r="I201" s="411"/>
    </row>
    <row r="202" spans="9:9">
      <c r="I202" s="411"/>
    </row>
    <row r="203" spans="9:9">
      <c r="I203" s="411"/>
    </row>
    <row r="204" spans="9:9">
      <c r="I204" s="411"/>
    </row>
    <row r="205" spans="9:9">
      <c r="I205" s="411"/>
    </row>
    <row r="206" spans="9:9">
      <c r="I206" s="411"/>
    </row>
    <row r="207" spans="9:9">
      <c r="I207" s="411"/>
    </row>
    <row r="208" spans="9:9">
      <c r="I208" s="411"/>
    </row>
    <row r="209" spans="9:9">
      <c r="I209" s="411"/>
    </row>
    <row r="210" spans="9:9">
      <c r="I210" s="411"/>
    </row>
    <row r="211" spans="9:9">
      <c r="I211" s="411"/>
    </row>
    <row r="212" spans="9:9">
      <c r="I212" s="411"/>
    </row>
    <row r="213" spans="9:9">
      <c r="I213" s="411"/>
    </row>
    <row r="214" spans="9:9">
      <c r="I214" s="411"/>
    </row>
    <row r="215" spans="9:9">
      <c r="I215" s="411"/>
    </row>
    <row r="216" spans="9:9">
      <c r="I216" s="411"/>
    </row>
    <row r="217" spans="9:9">
      <c r="I217" s="411"/>
    </row>
    <row r="218" spans="9:9">
      <c r="I218" s="411"/>
    </row>
    <row r="219" spans="9:9">
      <c r="I219" s="411"/>
    </row>
    <row r="220" spans="9:9">
      <c r="I220" s="411"/>
    </row>
    <row r="221" spans="9:9">
      <c r="I221" s="411"/>
    </row>
    <row r="222" spans="9:9">
      <c r="I222" s="411"/>
    </row>
    <row r="223" spans="9:9">
      <c r="I223" s="411"/>
    </row>
    <row r="224" spans="9:9">
      <c r="I224" s="411"/>
    </row>
    <row r="225" spans="9:9">
      <c r="I225" s="411"/>
    </row>
    <row r="226" spans="9:9">
      <c r="I226" s="411"/>
    </row>
    <row r="227" spans="9:9">
      <c r="I227" s="411"/>
    </row>
    <row r="228" spans="9:9">
      <c r="I228" s="411"/>
    </row>
    <row r="229" spans="9:9">
      <c r="I229" s="411"/>
    </row>
    <row r="230" spans="9:9">
      <c r="I230" s="411"/>
    </row>
    <row r="231" spans="9:9">
      <c r="I231" s="411"/>
    </row>
    <row r="232" spans="9:9">
      <c r="I232" s="411"/>
    </row>
    <row r="233" spans="9:9">
      <c r="I233" s="411"/>
    </row>
    <row r="234" spans="9:9">
      <c r="I234" s="411"/>
    </row>
    <row r="235" spans="9:9">
      <c r="I235" s="411"/>
    </row>
    <row r="236" spans="9:9">
      <c r="I236" s="411"/>
    </row>
    <row r="237" spans="9:9">
      <c r="I237" s="411"/>
    </row>
    <row r="238" spans="9:9">
      <c r="I238" s="411"/>
    </row>
    <row r="239" spans="9:9">
      <c r="I239" s="411"/>
    </row>
    <row r="240" spans="9:9">
      <c r="I240" s="411"/>
    </row>
    <row r="241" spans="9:9">
      <c r="I241" s="411"/>
    </row>
    <row r="242" spans="9:9">
      <c r="I242" s="411"/>
    </row>
    <row r="243" spans="9:9">
      <c r="I243" s="411"/>
    </row>
    <row r="244" spans="9:9">
      <c r="I244" s="411"/>
    </row>
    <row r="245" spans="9:9">
      <c r="I245" s="411"/>
    </row>
    <row r="246" spans="9:9">
      <c r="I246" s="411"/>
    </row>
    <row r="247" spans="9:9">
      <c r="I247" s="411"/>
    </row>
    <row r="248" spans="9:9">
      <c r="I248" s="411"/>
    </row>
    <row r="249" spans="9:9">
      <c r="I249" s="411"/>
    </row>
    <row r="250" spans="9:9">
      <c r="I250" s="411"/>
    </row>
    <row r="251" spans="9:9">
      <c r="I251" s="411"/>
    </row>
    <row r="252" spans="9:9">
      <c r="I252" s="411"/>
    </row>
    <row r="253" spans="9:9">
      <c r="I253" s="411"/>
    </row>
    <row r="254" spans="9:9">
      <c r="I254" s="411"/>
    </row>
    <row r="255" spans="9:9">
      <c r="I255" s="411"/>
    </row>
    <row r="256" spans="9:9">
      <c r="I256" s="411"/>
    </row>
    <row r="257" spans="9:9">
      <c r="I257" s="411"/>
    </row>
    <row r="258" spans="9:9">
      <c r="I258" s="411"/>
    </row>
    <row r="259" spans="9:9">
      <c r="I259" s="411"/>
    </row>
    <row r="260" spans="9:9">
      <c r="I260" s="411"/>
    </row>
    <row r="261" spans="9:9">
      <c r="I261" s="411"/>
    </row>
    <row r="262" spans="9:9">
      <c r="I262" s="411"/>
    </row>
    <row r="263" spans="9:9">
      <c r="I263" s="411"/>
    </row>
    <row r="264" spans="9:9">
      <c r="I264" s="411"/>
    </row>
    <row r="265" spans="9:9">
      <c r="I265" s="411"/>
    </row>
    <row r="266" spans="9:9">
      <c r="I266" s="411"/>
    </row>
    <row r="267" spans="9:9">
      <c r="I267" s="411"/>
    </row>
    <row r="268" spans="9:9">
      <c r="I268" s="411"/>
    </row>
    <row r="269" spans="9:9">
      <c r="I269" s="411"/>
    </row>
    <row r="270" spans="9:9">
      <c r="I270" s="411"/>
    </row>
    <row r="271" spans="9:9">
      <c r="I271" s="411"/>
    </row>
    <row r="272" spans="9:9">
      <c r="I272" s="411"/>
    </row>
    <row r="273" spans="9:9">
      <c r="I273" s="411"/>
    </row>
    <row r="274" spans="9:9">
      <c r="I274" s="411"/>
    </row>
    <row r="275" spans="9:9">
      <c r="I275" s="411"/>
    </row>
    <row r="276" spans="9:9">
      <c r="I276" s="411"/>
    </row>
    <row r="277" spans="9:9">
      <c r="I277" s="411"/>
    </row>
    <row r="278" spans="9:9">
      <c r="I278" s="411"/>
    </row>
    <row r="279" spans="9:9">
      <c r="I279" s="411"/>
    </row>
    <row r="280" spans="9:9">
      <c r="I280" s="411"/>
    </row>
    <row r="281" spans="9:9">
      <c r="I281" s="411"/>
    </row>
    <row r="282" spans="9:9">
      <c r="I282" s="411"/>
    </row>
    <row r="283" spans="9:9">
      <c r="I283" s="411"/>
    </row>
    <row r="284" spans="9:9">
      <c r="I284" s="411"/>
    </row>
    <row r="285" spans="9:9">
      <c r="I285" s="411"/>
    </row>
    <row r="286" spans="9:9">
      <c r="I286" s="411"/>
    </row>
    <row r="287" spans="9:9">
      <c r="I287" s="411"/>
    </row>
    <row r="288" spans="9:9">
      <c r="I288" s="411"/>
    </row>
    <row r="289" spans="9:9">
      <c r="I289" s="411"/>
    </row>
    <row r="290" spans="9:9">
      <c r="I290" s="411"/>
    </row>
    <row r="291" spans="9:9">
      <c r="I291" s="411"/>
    </row>
    <row r="292" spans="9:9">
      <c r="I292" s="411"/>
    </row>
    <row r="293" spans="9:9">
      <c r="I293" s="411"/>
    </row>
    <row r="294" spans="9:9">
      <c r="I294" s="411"/>
    </row>
    <row r="295" spans="9:9">
      <c r="I295" s="411"/>
    </row>
    <row r="296" spans="9:9">
      <c r="I296" s="411"/>
    </row>
    <row r="297" spans="9:9">
      <c r="I297" s="411"/>
    </row>
    <row r="298" spans="9:9">
      <c r="I298" s="411"/>
    </row>
    <row r="299" spans="9:9">
      <c r="I299" s="411"/>
    </row>
    <row r="300" spans="9:9">
      <c r="I300" s="411"/>
    </row>
    <row r="301" spans="9:9">
      <c r="I301" s="411"/>
    </row>
    <row r="302" spans="9:9">
      <c r="I302" s="411"/>
    </row>
    <row r="303" spans="9:9">
      <c r="I303" s="411"/>
    </row>
    <row r="304" spans="9:9">
      <c r="I304" s="411"/>
    </row>
    <row r="305" spans="9:9">
      <c r="I305" s="411"/>
    </row>
    <row r="306" spans="9:9">
      <c r="I306" s="411"/>
    </row>
    <row r="307" spans="9:9">
      <c r="I307" s="411"/>
    </row>
    <row r="308" spans="9:9">
      <c r="I308" s="411"/>
    </row>
    <row r="309" spans="9:9">
      <c r="I309" s="411"/>
    </row>
    <row r="310" spans="9:9">
      <c r="I310" s="411"/>
    </row>
    <row r="311" spans="9:9">
      <c r="I311" s="411"/>
    </row>
    <row r="312" spans="9:9">
      <c r="I312" s="411"/>
    </row>
    <row r="313" spans="9:9">
      <c r="I313" s="411"/>
    </row>
    <row r="314" spans="9:9">
      <c r="I314" s="411"/>
    </row>
    <row r="315" spans="9:9">
      <c r="I315" s="411"/>
    </row>
    <row r="316" spans="9:9">
      <c r="I316" s="411"/>
    </row>
    <row r="317" spans="9:9">
      <c r="I317" s="411"/>
    </row>
    <row r="318" spans="9:9">
      <c r="I318" s="411"/>
    </row>
    <row r="319" spans="9:9">
      <c r="I319" s="411"/>
    </row>
    <row r="320" spans="9:9">
      <c r="I320" s="411"/>
    </row>
    <row r="321" spans="9:9">
      <c r="I321" s="411"/>
    </row>
    <row r="322" spans="9:9">
      <c r="I322" s="411"/>
    </row>
    <row r="323" spans="9:9">
      <c r="I323" s="411"/>
    </row>
    <row r="324" spans="9:9">
      <c r="I324" s="411"/>
    </row>
    <row r="325" spans="9:9">
      <c r="I325" s="411"/>
    </row>
    <row r="326" spans="9:9">
      <c r="I326" s="411"/>
    </row>
    <row r="327" spans="9:9">
      <c r="I327" s="411"/>
    </row>
    <row r="328" spans="9:9">
      <c r="I328" s="411"/>
    </row>
    <row r="329" spans="9:9">
      <c r="I329" s="411"/>
    </row>
    <row r="330" spans="9:9">
      <c r="I330" s="411"/>
    </row>
    <row r="331" spans="9:9">
      <c r="I331" s="411"/>
    </row>
    <row r="332" spans="9:9">
      <c r="I332" s="411"/>
    </row>
    <row r="333" spans="9:9">
      <c r="I333" s="411"/>
    </row>
    <row r="334" spans="9:9">
      <c r="I334" s="411"/>
    </row>
    <row r="335" spans="9:9">
      <c r="I335" s="411"/>
    </row>
    <row r="336" spans="9:9">
      <c r="I336" s="411"/>
    </row>
    <row r="337" spans="9:9">
      <c r="I337" s="411"/>
    </row>
    <row r="338" spans="9:9">
      <c r="I338" s="411"/>
    </row>
    <row r="339" spans="9:9">
      <c r="I339" s="411"/>
    </row>
    <row r="340" spans="9:9">
      <c r="I340" s="411"/>
    </row>
    <row r="341" spans="9:9">
      <c r="I341" s="411"/>
    </row>
    <row r="342" spans="9:9">
      <c r="I342" s="411"/>
    </row>
    <row r="343" spans="9:9">
      <c r="I343" s="411"/>
    </row>
    <row r="344" spans="9:9">
      <c r="I344" s="411"/>
    </row>
    <row r="345" spans="9:9">
      <c r="I345" s="411"/>
    </row>
    <row r="346" spans="9:9">
      <c r="I346" s="411"/>
    </row>
    <row r="347" spans="9:9">
      <c r="I347" s="411"/>
    </row>
    <row r="348" spans="9:9">
      <c r="I348" s="411"/>
    </row>
    <row r="349" spans="9:9">
      <c r="I349" s="411"/>
    </row>
    <row r="350" spans="9:9">
      <c r="I350" s="411"/>
    </row>
    <row r="351" spans="9:9">
      <c r="I351" s="411"/>
    </row>
    <row r="352" spans="9:9">
      <c r="I352" s="411"/>
    </row>
    <row r="353" spans="9:9">
      <c r="I353" s="411"/>
    </row>
    <row r="354" spans="9:9">
      <c r="I354" s="411"/>
    </row>
    <row r="355" spans="9:9">
      <c r="I355" s="411"/>
    </row>
    <row r="356" spans="9:9">
      <c r="I356" s="411"/>
    </row>
    <row r="357" spans="9:9">
      <c r="I357" s="411"/>
    </row>
    <row r="358" spans="9:9">
      <c r="I358" s="411"/>
    </row>
    <row r="359" spans="9:9">
      <c r="I359" s="411"/>
    </row>
    <row r="360" spans="9:9">
      <c r="I360" s="411"/>
    </row>
    <row r="361" spans="9:9">
      <c r="I361" s="411"/>
    </row>
    <row r="362" spans="9:9">
      <c r="I362" s="411"/>
    </row>
    <row r="363" spans="9:9">
      <c r="I363" s="411"/>
    </row>
    <row r="364" spans="9:9">
      <c r="I364" s="411"/>
    </row>
    <row r="365" spans="9:9">
      <c r="I365" s="411"/>
    </row>
    <row r="366" spans="9:9">
      <c r="I366" s="411"/>
    </row>
    <row r="367" spans="9:9">
      <c r="I367" s="411"/>
    </row>
    <row r="368" spans="9:9">
      <c r="I368" s="411"/>
    </row>
    <row r="369" spans="9:9">
      <c r="I369" s="411"/>
    </row>
    <row r="370" spans="9:9">
      <c r="I370" s="411"/>
    </row>
    <row r="371" spans="9:9">
      <c r="I371" s="411"/>
    </row>
    <row r="372" spans="9:9">
      <c r="I372" s="411"/>
    </row>
    <row r="373" spans="9:9">
      <c r="I373" s="411"/>
    </row>
    <row r="374" spans="9:9">
      <c r="I374" s="411"/>
    </row>
    <row r="375" spans="9:9">
      <c r="I375" s="411"/>
    </row>
    <row r="376" spans="9:9">
      <c r="I376" s="411"/>
    </row>
    <row r="377" spans="9:9">
      <c r="I377" s="411"/>
    </row>
    <row r="378" spans="9:9">
      <c r="I378" s="411"/>
    </row>
    <row r="379" spans="9:9">
      <c r="I379" s="411"/>
    </row>
    <row r="380" spans="9:9">
      <c r="I380" s="411"/>
    </row>
    <row r="381" spans="9:9">
      <c r="I381" s="411"/>
    </row>
    <row r="382" spans="9:9">
      <c r="I382" s="411"/>
    </row>
    <row r="383" spans="9:9">
      <c r="I383" s="411"/>
    </row>
    <row r="384" spans="9:9">
      <c r="I384" s="411"/>
    </row>
    <row r="385" spans="9:9">
      <c r="I385" s="411"/>
    </row>
    <row r="386" spans="9:9">
      <c r="I386" s="411"/>
    </row>
    <row r="387" spans="9:9">
      <c r="I387" s="411"/>
    </row>
    <row r="388" spans="9:9">
      <c r="I388" s="411"/>
    </row>
    <row r="389" spans="9:9">
      <c r="I389" s="411"/>
    </row>
    <row r="390" spans="9:9">
      <c r="I390" s="411"/>
    </row>
    <row r="391" spans="9:9">
      <c r="I391" s="411"/>
    </row>
    <row r="392" spans="9:9">
      <c r="I392" s="411"/>
    </row>
    <row r="393" spans="9:9">
      <c r="I393" s="411"/>
    </row>
    <row r="394" spans="9:9">
      <c r="I394" s="411"/>
    </row>
    <row r="395" spans="9:9">
      <c r="I395" s="411"/>
    </row>
    <row r="396" spans="9:9">
      <c r="I396" s="411"/>
    </row>
    <row r="397" spans="9:9">
      <c r="I397" s="411"/>
    </row>
    <row r="398" spans="9:9">
      <c r="I398" s="411"/>
    </row>
    <row r="399" spans="9:9">
      <c r="I399" s="411"/>
    </row>
    <row r="400" spans="9:9">
      <c r="I400" s="411"/>
    </row>
    <row r="401" spans="9:9">
      <c r="I401" s="411"/>
    </row>
    <row r="402" spans="9:9">
      <c r="I402" s="411"/>
    </row>
    <row r="403" spans="9:9">
      <c r="I403" s="411"/>
    </row>
    <row r="404" spans="9:9">
      <c r="I404" s="411"/>
    </row>
    <row r="405" spans="9:9">
      <c r="I405" s="411"/>
    </row>
    <row r="406" spans="9:9">
      <c r="I406" s="411"/>
    </row>
    <row r="407" spans="9:9">
      <c r="I407" s="411"/>
    </row>
    <row r="408" spans="9:9">
      <c r="I408" s="411"/>
    </row>
    <row r="409" spans="9:9">
      <c r="I409" s="411"/>
    </row>
    <row r="410" spans="9:9">
      <c r="I410" s="411"/>
    </row>
    <row r="411" spans="9:9">
      <c r="I411" s="411"/>
    </row>
    <row r="412" spans="9:9">
      <c r="I412" s="411"/>
    </row>
    <row r="413" spans="9:9">
      <c r="I413" s="411"/>
    </row>
    <row r="414" spans="9:9">
      <c r="I414" s="411"/>
    </row>
    <row r="415" spans="9:9">
      <c r="I415" s="411"/>
    </row>
    <row r="416" spans="9:9">
      <c r="I416" s="411"/>
    </row>
    <row r="417" spans="9:9">
      <c r="I417" s="411"/>
    </row>
    <row r="418" spans="9:9">
      <c r="I418" s="411"/>
    </row>
    <row r="419" spans="9:9">
      <c r="I419" s="411"/>
    </row>
    <row r="420" spans="9:9">
      <c r="I420" s="411"/>
    </row>
    <row r="421" spans="9:9">
      <c r="I421" s="411"/>
    </row>
    <row r="422" spans="9:9">
      <c r="I422" s="411"/>
    </row>
    <row r="423" spans="9:9">
      <c r="I423" s="411"/>
    </row>
    <row r="424" spans="9:9">
      <c r="I424" s="411"/>
    </row>
    <row r="425" spans="9:9">
      <c r="I425" s="411"/>
    </row>
    <row r="426" spans="9:9">
      <c r="I426" s="411"/>
    </row>
    <row r="427" spans="9:9">
      <c r="I427" s="411"/>
    </row>
    <row r="428" spans="9:9">
      <c r="I428" s="411"/>
    </row>
    <row r="429" spans="9:9">
      <c r="I429" s="411"/>
    </row>
    <row r="430" spans="9:9">
      <c r="I430" s="411"/>
    </row>
    <row r="431" spans="9:9">
      <c r="I431" s="411"/>
    </row>
    <row r="432" spans="9:9">
      <c r="I432" s="411"/>
    </row>
    <row r="433" spans="9:9">
      <c r="I433" s="411"/>
    </row>
    <row r="434" spans="9:9">
      <c r="I434" s="411"/>
    </row>
    <row r="435" spans="9:9">
      <c r="I435" s="411"/>
    </row>
    <row r="436" spans="9:9">
      <c r="I436" s="411"/>
    </row>
    <row r="437" spans="9:9">
      <c r="I437" s="411"/>
    </row>
    <row r="438" spans="9:9">
      <c r="I438" s="411"/>
    </row>
    <row r="439" spans="9:9">
      <c r="I439" s="411"/>
    </row>
    <row r="440" spans="9:9">
      <c r="I440" s="411"/>
    </row>
    <row r="441" spans="9:9">
      <c r="I441" s="411"/>
    </row>
    <row r="442" spans="9:9">
      <c r="I442" s="411"/>
    </row>
    <row r="443" spans="9:9">
      <c r="I443" s="411"/>
    </row>
    <row r="444" spans="9:9">
      <c r="I444" s="411"/>
    </row>
    <row r="445" spans="9:9">
      <c r="I445" s="411"/>
    </row>
    <row r="446" spans="9:9">
      <c r="I446" s="411"/>
    </row>
    <row r="447" spans="9:9">
      <c r="I447" s="411"/>
    </row>
    <row r="448" spans="9:9">
      <c r="I448" s="411"/>
    </row>
    <row r="449" spans="9:9">
      <c r="I449" s="411"/>
    </row>
    <row r="450" spans="9:9">
      <c r="I450" s="411"/>
    </row>
    <row r="451" spans="9:9">
      <c r="I451" s="411"/>
    </row>
    <row r="452" spans="9:9">
      <c r="I452" s="411"/>
    </row>
    <row r="453" spans="9:9">
      <c r="I453" s="411"/>
    </row>
    <row r="454" spans="9:9">
      <c r="I454" s="411"/>
    </row>
    <row r="455" spans="9:9">
      <c r="I455" s="411"/>
    </row>
    <row r="456" spans="9:9">
      <c r="I456" s="411"/>
    </row>
    <row r="457" spans="9:9">
      <c r="I457" s="411"/>
    </row>
    <row r="458" spans="9:9">
      <c r="I458" s="411"/>
    </row>
    <row r="459" spans="9:9">
      <c r="I459" s="411"/>
    </row>
    <row r="460" spans="9:9">
      <c r="I460" s="411"/>
    </row>
    <row r="461" spans="9:9">
      <c r="I461" s="411"/>
    </row>
    <row r="462" spans="9:9">
      <c r="I462" s="411"/>
    </row>
    <row r="463" spans="9:9">
      <c r="I463" s="411"/>
    </row>
    <row r="464" spans="9:9">
      <c r="I464" s="411"/>
    </row>
    <row r="465" spans="9:9">
      <c r="I465" s="411"/>
    </row>
    <row r="466" spans="9:9">
      <c r="I466" s="411"/>
    </row>
    <row r="467" spans="9:9">
      <c r="I467" s="411"/>
    </row>
    <row r="468" spans="9:9">
      <c r="I468" s="411"/>
    </row>
    <row r="469" spans="9:9">
      <c r="I469" s="411"/>
    </row>
    <row r="470" spans="9:9">
      <c r="I470" s="411"/>
    </row>
    <row r="471" spans="9:9">
      <c r="I471" s="411"/>
    </row>
    <row r="472" spans="9:9">
      <c r="I472" s="411"/>
    </row>
    <row r="473" spans="9:9">
      <c r="I473" s="411"/>
    </row>
    <row r="474" spans="9:9">
      <c r="I474" s="411"/>
    </row>
    <row r="475" spans="9:9">
      <c r="I475" s="411"/>
    </row>
    <row r="476" spans="9:9">
      <c r="I476" s="411"/>
    </row>
    <row r="477" spans="9:9">
      <c r="I477" s="411"/>
    </row>
    <row r="478" spans="9:9">
      <c r="I478" s="411"/>
    </row>
    <row r="479" spans="9:9">
      <c r="I479" s="411"/>
    </row>
    <row r="480" spans="9:9">
      <c r="I480" s="411"/>
    </row>
    <row r="481" spans="9:9">
      <c r="I481" s="411"/>
    </row>
    <row r="482" spans="9:9">
      <c r="I482" s="411"/>
    </row>
    <row r="483" spans="9:9">
      <c r="I483" s="411"/>
    </row>
    <row r="484" spans="9:9">
      <c r="I484" s="411"/>
    </row>
    <row r="485" spans="9:9">
      <c r="I485" s="411"/>
    </row>
    <row r="486" spans="9:9">
      <c r="I486" s="411"/>
    </row>
    <row r="487" spans="9:9">
      <c r="I487" s="411"/>
    </row>
    <row r="488" spans="9:9">
      <c r="I488" s="411"/>
    </row>
    <row r="489" spans="9:9">
      <c r="I489" s="411"/>
    </row>
    <row r="490" spans="9:9">
      <c r="I490" s="411"/>
    </row>
    <row r="491" spans="9:9">
      <c r="I491" s="411"/>
    </row>
    <row r="492" spans="9:9">
      <c r="I492" s="411"/>
    </row>
    <row r="493" spans="9:9">
      <c r="I493" s="411"/>
    </row>
    <row r="494" spans="9:9">
      <c r="I494" s="411"/>
    </row>
    <row r="495" spans="9:9">
      <c r="I495" s="411"/>
    </row>
    <row r="496" spans="9:9">
      <c r="I496" s="411"/>
    </row>
    <row r="497" spans="9:9">
      <c r="I497" s="411"/>
    </row>
    <row r="498" spans="9:9">
      <c r="I498" s="411"/>
    </row>
    <row r="499" spans="9:9">
      <c r="I499" s="411"/>
    </row>
    <row r="500" spans="9:9">
      <c r="I500" s="411"/>
    </row>
    <row r="501" spans="9:9">
      <c r="I501" s="411"/>
    </row>
    <row r="502" spans="9:9">
      <c r="I502" s="411"/>
    </row>
    <row r="503" spans="9:9">
      <c r="I503" s="411"/>
    </row>
    <row r="504" spans="9:9">
      <c r="I504" s="411"/>
    </row>
    <row r="505" spans="9:9">
      <c r="I505" s="411"/>
    </row>
    <row r="506" spans="9:9">
      <c r="I506" s="411"/>
    </row>
    <row r="507" spans="9:9">
      <c r="I507" s="411"/>
    </row>
    <row r="508" spans="9:9">
      <c r="I508" s="411"/>
    </row>
    <row r="509" spans="9:9">
      <c r="I509" s="411"/>
    </row>
    <row r="510" spans="9:9">
      <c r="I510" s="411"/>
    </row>
    <row r="511" spans="9:9">
      <c r="I511" s="411"/>
    </row>
    <row r="512" spans="9:9">
      <c r="I512" s="411"/>
    </row>
    <row r="513" spans="9:9">
      <c r="I513" s="411"/>
    </row>
    <row r="514" spans="9:9">
      <c r="I514" s="411"/>
    </row>
    <row r="515" spans="9:9">
      <c r="I515" s="411"/>
    </row>
    <row r="516" spans="9:9">
      <c r="I516" s="411"/>
    </row>
    <row r="517" spans="9:9">
      <c r="I517" s="411"/>
    </row>
    <row r="518" spans="9:9">
      <c r="I518" s="411"/>
    </row>
    <row r="519" spans="9:9">
      <c r="I519" s="411"/>
    </row>
    <row r="520" spans="9:9">
      <c r="I520" s="411"/>
    </row>
    <row r="521" spans="9:9">
      <c r="I521" s="411"/>
    </row>
    <row r="522" spans="9:9">
      <c r="I522" s="411"/>
    </row>
    <row r="523" spans="9:9">
      <c r="I523" s="411"/>
    </row>
    <row r="524" spans="9:9">
      <c r="I524" s="411"/>
    </row>
    <row r="525" spans="9:9">
      <c r="I525" s="411"/>
    </row>
    <row r="526" spans="9:9">
      <c r="I526" s="411"/>
    </row>
    <row r="527" spans="9:9">
      <c r="I527" s="411"/>
    </row>
    <row r="528" spans="9:9">
      <c r="I528" s="411"/>
    </row>
    <row r="529" spans="9:9">
      <c r="I529" s="411"/>
    </row>
    <row r="530" spans="9:9">
      <c r="I530" s="411"/>
    </row>
    <row r="531" spans="9:9">
      <c r="I531" s="411"/>
    </row>
    <row r="532" spans="9:9">
      <c r="I532" s="411"/>
    </row>
    <row r="533" spans="9:9">
      <c r="I533" s="411"/>
    </row>
    <row r="534" spans="9:9">
      <c r="I534" s="411"/>
    </row>
    <row r="535" spans="9:9">
      <c r="I535" s="411"/>
    </row>
    <row r="536" spans="9:9">
      <c r="I536" s="411"/>
    </row>
    <row r="537" spans="9:9">
      <c r="I537" s="411"/>
    </row>
    <row r="538" spans="9:9">
      <c r="I538" s="411"/>
    </row>
    <row r="539" spans="9:9">
      <c r="I539" s="411"/>
    </row>
    <row r="540" spans="9:9">
      <c r="I540" s="411"/>
    </row>
    <row r="541" spans="9:9">
      <c r="I541" s="411"/>
    </row>
    <row r="542" spans="9:9">
      <c r="I542" s="411"/>
    </row>
    <row r="543" spans="9:9">
      <c r="I543" s="411"/>
    </row>
    <row r="544" spans="9:9">
      <c r="I544" s="411"/>
    </row>
    <row r="545" spans="9:9">
      <c r="I545" s="411"/>
    </row>
    <row r="546" spans="9:9">
      <c r="I546" s="411"/>
    </row>
    <row r="547" spans="9:9">
      <c r="I547" s="411"/>
    </row>
    <row r="548" spans="9:9">
      <c r="I548" s="411"/>
    </row>
    <row r="549" spans="9:9">
      <c r="I549" s="411"/>
    </row>
    <row r="550" spans="9:9">
      <c r="I550" s="411"/>
    </row>
    <row r="551" spans="9:9">
      <c r="I551" s="411"/>
    </row>
    <row r="552" spans="9:9">
      <c r="I552" s="411"/>
    </row>
    <row r="553" spans="9:9">
      <c r="I553" s="411"/>
    </row>
    <row r="554" spans="9:9">
      <c r="I554" s="411"/>
    </row>
    <row r="555" spans="9:9">
      <c r="I555" s="411"/>
    </row>
    <row r="556" spans="9:9">
      <c r="I556" s="411"/>
    </row>
    <row r="557" spans="9:9">
      <c r="I557" s="411"/>
    </row>
    <row r="558" spans="9:9">
      <c r="I558" s="411"/>
    </row>
    <row r="559" spans="9:9">
      <c r="I559" s="411"/>
    </row>
    <row r="560" spans="9:9">
      <c r="I560" s="411"/>
    </row>
    <row r="561" spans="9:9">
      <c r="I561" s="411"/>
    </row>
    <row r="562" spans="9:9">
      <c r="I562" s="411"/>
    </row>
    <row r="563" spans="9:9">
      <c r="I563" s="411"/>
    </row>
    <row r="564" spans="9:9">
      <c r="I564" s="411"/>
    </row>
    <row r="565" spans="9:9">
      <c r="I565" s="411"/>
    </row>
    <row r="566" spans="9:9">
      <c r="I566" s="411"/>
    </row>
    <row r="567" spans="9:9">
      <c r="I567" s="411"/>
    </row>
    <row r="568" spans="9:9">
      <c r="I568" s="411"/>
    </row>
    <row r="569" spans="9:9">
      <c r="I569" s="411"/>
    </row>
    <row r="570" spans="9:9">
      <c r="I570" s="411"/>
    </row>
    <row r="571" spans="9:9">
      <c r="I571" s="411"/>
    </row>
    <row r="572" spans="9:9">
      <c r="I572" s="411"/>
    </row>
    <row r="573" spans="9:9">
      <c r="I573" s="411"/>
    </row>
    <row r="574" spans="9:9">
      <c r="I574" s="411"/>
    </row>
    <row r="575" spans="9:9">
      <c r="I575" s="411"/>
    </row>
    <row r="576" spans="9:9">
      <c r="I576" s="411"/>
    </row>
    <row r="577" spans="9:9">
      <c r="I577" s="411"/>
    </row>
    <row r="578" spans="9:9">
      <c r="I578" s="411"/>
    </row>
    <row r="579" spans="9:9">
      <c r="I579" s="411"/>
    </row>
    <row r="580" spans="9:9">
      <c r="I580" s="411"/>
    </row>
    <row r="581" spans="9:9">
      <c r="I581" s="411"/>
    </row>
    <row r="582" spans="9:9">
      <c r="I582" s="411"/>
    </row>
    <row r="583" spans="9:9">
      <c r="I583" s="411"/>
    </row>
    <row r="584" spans="9:9">
      <c r="I584" s="411"/>
    </row>
    <row r="585" spans="9:9">
      <c r="I585" s="411"/>
    </row>
    <row r="586" spans="9:9">
      <c r="I586" s="411"/>
    </row>
    <row r="587" spans="9:9">
      <c r="I587" s="411"/>
    </row>
    <row r="588" spans="9:9">
      <c r="I588" s="411"/>
    </row>
    <row r="589" spans="9:9">
      <c r="I589" s="411"/>
    </row>
    <row r="590" spans="9:9">
      <c r="I590" s="411"/>
    </row>
    <row r="591" spans="9:9">
      <c r="I591" s="411"/>
    </row>
    <row r="592" spans="9:9">
      <c r="I592" s="411"/>
    </row>
    <row r="593" spans="9:9">
      <c r="I593" s="411"/>
    </row>
    <row r="594" spans="9:9">
      <c r="I594" s="411"/>
    </row>
    <row r="595" spans="9:9">
      <c r="I595" s="411"/>
    </row>
    <row r="596" spans="9:9">
      <c r="I596" s="411"/>
    </row>
    <row r="597" spans="9:9">
      <c r="I597" s="411"/>
    </row>
    <row r="598" spans="9:9">
      <c r="I598" s="411"/>
    </row>
    <row r="599" spans="9:9">
      <c r="I599" s="411"/>
    </row>
    <row r="600" spans="9:9">
      <c r="I600" s="411"/>
    </row>
    <row r="601" spans="9:9">
      <c r="I601" s="411"/>
    </row>
    <row r="602" spans="9:9">
      <c r="I602" s="411"/>
    </row>
    <row r="603" spans="9:9">
      <c r="I603" s="411"/>
    </row>
    <row r="604" spans="9:9">
      <c r="I604" s="411"/>
    </row>
    <row r="605" spans="9:9">
      <c r="I605" s="411"/>
    </row>
    <row r="606" spans="9:9">
      <c r="I606" s="411"/>
    </row>
    <row r="607" spans="9:9">
      <c r="I607" s="411"/>
    </row>
    <row r="608" spans="9:9">
      <c r="I608" s="411"/>
    </row>
    <row r="609" spans="9:9">
      <c r="I609" s="411"/>
    </row>
    <row r="610" spans="9:9">
      <c r="I610" s="411"/>
    </row>
    <row r="611" spans="9:9">
      <c r="I611" s="411"/>
    </row>
    <row r="612" spans="9:9">
      <c r="I612" s="411"/>
    </row>
    <row r="613" spans="9:9">
      <c r="I613" s="411"/>
    </row>
    <row r="614" spans="9:9">
      <c r="I614" s="411"/>
    </row>
    <row r="615" spans="9:9">
      <c r="I615" s="411"/>
    </row>
    <row r="616" spans="9:9">
      <c r="I616" s="411"/>
    </row>
    <row r="617" spans="9:9">
      <c r="I617" s="411"/>
    </row>
    <row r="618" spans="9:9">
      <c r="I618" s="411"/>
    </row>
    <row r="619" spans="9:9">
      <c r="I619" s="411"/>
    </row>
    <row r="620" spans="9:9">
      <c r="I620" s="411"/>
    </row>
    <row r="621" spans="9:9">
      <c r="I621" s="411"/>
    </row>
    <row r="622" spans="9:9">
      <c r="I622" s="411"/>
    </row>
    <row r="623" spans="9:9">
      <c r="I623" s="411"/>
    </row>
    <row r="624" spans="9:9">
      <c r="I624" s="411"/>
    </row>
    <row r="625" spans="9:9">
      <c r="I625" s="411"/>
    </row>
    <row r="626" spans="9:9">
      <c r="I626" s="411"/>
    </row>
    <row r="627" spans="9:9">
      <c r="I627" s="411"/>
    </row>
    <row r="628" spans="9:9">
      <c r="I628" s="411"/>
    </row>
    <row r="629" spans="9:9">
      <c r="I629" s="411"/>
    </row>
    <row r="630" spans="9:9">
      <c r="I630" s="411"/>
    </row>
    <row r="631" spans="9:9">
      <c r="I631" s="411"/>
    </row>
    <row r="632" spans="9:9">
      <c r="I632" s="411"/>
    </row>
    <row r="633" spans="9:9">
      <c r="I633" s="411"/>
    </row>
    <row r="634" spans="9:9">
      <c r="I634" s="411"/>
    </row>
    <row r="635" spans="9:9">
      <c r="I635" s="411"/>
    </row>
    <row r="636" spans="9:9">
      <c r="I636" s="411"/>
    </row>
    <row r="637" spans="9:9">
      <c r="I637" s="411"/>
    </row>
    <row r="638" spans="9:9">
      <c r="I638" s="411"/>
    </row>
    <row r="639" spans="9:9">
      <c r="I639" s="411"/>
    </row>
    <row r="640" spans="9:9">
      <c r="I640" s="411"/>
    </row>
    <row r="641" spans="9:9">
      <c r="I641" s="411"/>
    </row>
    <row r="642" spans="9:9">
      <c r="I642" s="411"/>
    </row>
    <row r="643" spans="9:9">
      <c r="I643" s="411"/>
    </row>
    <row r="644" spans="9:9">
      <c r="I644" s="411"/>
    </row>
    <row r="645" spans="9:9">
      <c r="I645" s="411"/>
    </row>
    <row r="646" spans="9:9">
      <c r="I646" s="411"/>
    </row>
    <row r="647" spans="9:9">
      <c r="I647" s="411"/>
    </row>
    <row r="648" spans="9:9">
      <c r="I648" s="411"/>
    </row>
    <row r="649" spans="9:9">
      <c r="I649" s="411"/>
    </row>
    <row r="650" spans="9:9">
      <c r="I650" s="411"/>
    </row>
    <row r="651" spans="9:9">
      <c r="I651" s="411"/>
    </row>
    <row r="652" spans="9:9">
      <c r="I652" s="411"/>
    </row>
    <row r="653" spans="9:9">
      <c r="I653" s="411"/>
    </row>
    <row r="654" spans="9:9">
      <c r="I654" s="411"/>
    </row>
    <row r="655" spans="9:9">
      <c r="I655" s="411"/>
    </row>
    <row r="656" spans="9:9">
      <c r="I656" s="411"/>
    </row>
    <row r="657" spans="9:9">
      <c r="I657" s="411"/>
    </row>
    <row r="658" spans="9:9">
      <c r="I658" s="411"/>
    </row>
    <row r="659" spans="9:9">
      <c r="I659" s="411"/>
    </row>
    <row r="660" spans="9:9">
      <c r="I660" s="411"/>
    </row>
    <row r="661" spans="9:9">
      <c r="I661" s="411"/>
    </row>
    <row r="662" spans="9:9">
      <c r="I662" s="411"/>
    </row>
    <row r="663" spans="9:9">
      <c r="I663" s="411"/>
    </row>
    <row r="664" spans="9:9">
      <c r="I664" s="411"/>
    </row>
    <row r="665" spans="9:9">
      <c r="I665" s="411"/>
    </row>
    <row r="666" spans="9:9">
      <c r="I666" s="411"/>
    </row>
    <row r="667" spans="9:9">
      <c r="I667" s="411"/>
    </row>
    <row r="668" spans="9:9">
      <c r="I668" s="411"/>
    </row>
    <row r="669" spans="9:9">
      <c r="I669" s="411"/>
    </row>
    <row r="670" spans="9:9">
      <c r="I670" s="411"/>
    </row>
    <row r="671" spans="9:9">
      <c r="I671" s="411"/>
    </row>
    <row r="672" spans="9:9">
      <c r="I672" s="411"/>
    </row>
    <row r="673" spans="9:9">
      <c r="I673" s="411"/>
    </row>
    <row r="674" spans="9:9">
      <c r="I674" s="411"/>
    </row>
    <row r="675" spans="9:9">
      <c r="I675" s="411"/>
    </row>
    <row r="676" spans="9:9">
      <c r="I676" s="411"/>
    </row>
    <row r="677" spans="9:9">
      <c r="I677" s="411"/>
    </row>
    <row r="678" spans="9:9">
      <c r="I678" s="411"/>
    </row>
    <row r="679" spans="9:9">
      <c r="I679" s="411"/>
    </row>
    <row r="680" spans="9:9">
      <c r="I680" s="411"/>
    </row>
    <row r="681" spans="9:9">
      <c r="I681" s="411"/>
    </row>
    <row r="682" spans="9:9">
      <c r="I682" s="411"/>
    </row>
    <row r="683" spans="9:9">
      <c r="I683" s="411"/>
    </row>
    <row r="684" spans="9:9">
      <c r="I684" s="411"/>
    </row>
    <row r="685" spans="9:9">
      <c r="I685" s="411"/>
    </row>
    <row r="686" spans="9:9">
      <c r="I686" s="411"/>
    </row>
    <row r="687" spans="9:9">
      <c r="I687" s="411"/>
    </row>
    <row r="688" spans="9:9">
      <c r="I688" s="411"/>
    </row>
    <row r="689" spans="9:9">
      <c r="I689" s="411"/>
    </row>
    <row r="690" spans="9:9">
      <c r="I690" s="411"/>
    </row>
    <row r="691" spans="9:9">
      <c r="I691" s="411"/>
    </row>
    <row r="692" spans="9:9">
      <c r="I692" s="411"/>
    </row>
    <row r="693" spans="9:9">
      <c r="I693" s="411"/>
    </row>
    <row r="694" spans="9:9">
      <c r="I694" s="411"/>
    </row>
    <row r="695" spans="9:9">
      <c r="I695" s="411"/>
    </row>
    <row r="696" spans="9:9">
      <c r="I696" s="411"/>
    </row>
    <row r="697" spans="9:9">
      <c r="I697" s="411"/>
    </row>
    <row r="698" spans="9:9">
      <c r="I698" s="411"/>
    </row>
    <row r="699" spans="9:9">
      <c r="I699" s="411"/>
    </row>
    <row r="700" spans="9:9">
      <c r="I700" s="411"/>
    </row>
    <row r="701" spans="9:9">
      <c r="I701" s="411"/>
    </row>
    <row r="702" spans="9:9">
      <c r="I702" s="411"/>
    </row>
    <row r="703" spans="9:9">
      <c r="I703" s="411"/>
    </row>
    <row r="704" spans="9:9">
      <c r="I704" s="411"/>
    </row>
    <row r="705" spans="9:9">
      <c r="I705" s="411"/>
    </row>
    <row r="706" spans="9:9">
      <c r="I706" s="411"/>
    </row>
    <row r="707" spans="9:9">
      <c r="I707" s="411"/>
    </row>
    <row r="708" spans="9:9">
      <c r="I708" s="411"/>
    </row>
    <row r="709" spans="9:9">
      <c r="I709" s="411"/>
    </row>
    <row r="710" spans="9:9">
      <c r="I710" s="411"/>
    </row>
    <row r="711" spans="9:9">
      <c r="I711" s="411"/>
    </row>
    <row r="712" spans="9:9">
      <c r="I712" s="411"/>
    </row>
    <row r="713" spans="9:9">
      <c r="I713" s="411"/>
    </row>
    <row r="714" spans="9:9">
      <c r="I714" s="411"/>
    </row>
    <row r="715" spans="9:9">
      <c r="I715" s="411"/>
    </row>
    <row r="716" spans="9:9">
      <c r="I716" s="411"/>
    </row>
    <row r="717" spans="9:9">
      <c r="I717" s="411"/>
    </row>
    <row r="718" spans="9:9">
      <c r="I718" s="411"/>
    </row>
    <row r="719" spans="9:9">
      <c r="I719" s="411"/>
    </row>
    <row r="720" spans="9:9">
      <c r="I720" s="411"/>
    </row>
    <row r="721" spans="9:9">
      <c r="I721" s="411"/>
    </row>
    <row r="722" spans="9:9">
      <c r="I722" s="411"/>
    </row>
    <row r="723" spans="9:9">
      <c r="I723" s="411"/>
    </row>
    <row r="724" spans="9:9">
      <c r="I724" s="411"/>
    </row>
    <row r="725" spans="9:9">
      <c r="I725" s="411"/>
    </row>
    <row r="726" spans="9:9">
      <c r="I726" s="411"/>
    </row>
    <row r="727" spans="9:9">
      <c r="I727" s="411"/>
    </row>
    <row r="728" spans="9:9">
      <c r="I728" s="411"/>
    </row>
    <row r="729" spans="9:9">
      <c r="I729" s="411"/>
    </row>
    <row r="730" spans="9:9">
      <c r="I730" s="411"/>
    </row>
    <row r="731" spans="9:9">
      <c r="I731" s="411"/>
    </row>
    <row r="732" spans="9:9">
      <c r="I732" s="411"/>
    </row>
    <row r="733" spans="9:9">
      <c r="I733" s="411"/>
    </row>
    <row r="734" spans="9:9">
      <c r="I734" s="411"/>
    </row>
    <row r="735" spans="9:9">
      <c r="I735" s="411"/>
    </row>
    <row r="736" spans="9:9">
      <c r="I736" s="411"/>
    </row>
    <row r="737" spans="9:9">
      <c r="I737" s="411"/>
    </row>
    <row r="738" spans="9:9">
      <c r="I738" s="411"/>
    </row>
    <row r="739" spans="9:9">
      <c r="I739" s="411"/>
    </row>
    <row r="740" spans="9:9">
      <c r="I740" s="411"/>
    </row>
    <row r="741" spans="9:9">
      <c r="I741" s="411"/>
    </row>
    <row r="742" spans="9:9">
      <c r="I742" s="411"/>
    </row>
    <row r="743" spans="9:9">
      <c r="I743" s="411"/>
    </row>
    <row r="744" spans="9:9">
      <c r="I744" s="411"/>
    </row>
    <row r="745" spans="9:9">
      <c r="I745" s="411"/>
    </row>
    <row r="746" spans="9:9">
      <c r="I746" s="411"/>
    </row>
    <row r="747" spans="9:9">
      <c r="I747" s="411"/>
    </row>
    <row r="748" spans="9:9">
      <c r="I748" s="411"/>
    </row>
    <row r="749" spans="9:9">
      <c r="I749" s="411"/>
    </row>
    <row r="750" spans="9:9">
      <c r="I750" s="411"/>
    </row>
    <row r="751" spans="9:9">
      <c r="I751" s="411"/>
    </row>
    <row r="752" spans="9:9">
      <c r="I752" s="411"/>
    </row>
    <row r="753" spans="9:9">
      <c r="I753" s="411"/>
    </row>
    <row r="754" spans="9:9">
      <c r="I754" s="411"/>
    </row>
    <row r="755" spans="9:9">
      <c r="I755" s="411"/>
    </row>
    <row r="756" spans="9:9">
      <c r="I756" s="411"/>
    </row>
    <row r="757" spans="9:9">
      <c r="I757" s="411"/>
    </row>
    <row r="758" spans="9:9">
      <c r="I758" s="411"/>
    </row>
    <row r="759" spans="9:9">
      <c r="I759" s="411"/>
    </row>
    <row r="760" spans="9:9">
      <c r="I760" s="411"/>
    </row>
    <row r="761" spans="9:9">
      <c r="I761" s="411"/>
    </row>
    <row r="762" spans="9:9">
      <c r="I762" s="411"/>
    </row>
    <row r="763" spans="9:9">
      <c r="I763" s="411"/>
    </row>
    <row r="764" spans="9:9">
      <c r="I764" s="411"/>
    </row>
    <row r="765" spans="9:9">
      <c r="I765" s="411"/>
    </row>
    <row r="766" spans="9:9">
      <c r="I766" s="411"/>
    </row>
    <row r="767" spans="9:9">
      <c r="I767" s="411"/>
    </row>
    <row r="768" spans="9:9">
      <c r="I768" s="411"/>
    </row>
    <row r="769" spans="9:9">
      <c r="I769" s="411"/>
    </row>
    <row r="770" spans="9:9">
      <c r="I770" s="411"/>
    </row>
    <row r="771" spans="9:9">
      <c r="I771" s="411"/>
    </row>
    <row r="772" spans="9:9">
      <c r="I772" s="411"/>
    </row>
    <row r="773" spans="9:9">
      <c r="I773" s="411"/>
    </row>
    <row r="774" spans="9:9">
      <c r="I774" s="411"/>
    </row>
    <row r="775" spans="9:9">
      <c r="I775" s="411"/>
    </row>
    <row r="776" spans="9:9">
      <c r="I776" s="411"/>
    </row>
    <row r="777" spans="9:9">
      <c r="I777" s="411"/>
    </row>
    <row r="778" spans="9:9">
      <c r="I778" s="411"/>
    </row>
    <row r="779" spans="9:9">
      <c r="I779" s="411"/>
    </row>
    <row r="780" spans="9:9">
      <c r="I780" s="411"/>
    </row>
    <row r="781" spans="9:9">
      <c r="I781" s="411"/>
    </row>
    <row r="782" spans="9:9">
      <c r="I782" s="411"/>
    </row>
    <row r="783" spans="9:9">
      <c r="I783" s="411"/>
    </row>
    <row r="784" spans="9:9">
      <c r="I784" s="411"/>
    </row>
    <row r="785" spans="9:9">
      <c r="I785" s="411"/>
    </row>
    <row r="786" spans="9:9">
      <c r="I786" s="411"/>
    </row>
    <row r="787" spans="9:9">
      <c r="I787" s="411"/>
    </row>
    <row r="788" spans="9:9">
      <c r="I788" s="411"/>
    </row>
    <row r="789" spans="9:9">
      <c r="I789" s="411"/>
    </row>
    <row r="790" spans="9:9">
      <c r="I790" s="411"/>
    </row>
    <row r="791" spans="9:9">
      <c r="I791" s="411"/>
    </row>
    <row r="792" spans="9:9">
      <c r="I792" s="411"/>
    </row>
    <row r="793" spans="9:9">
      <c r="I793" s="411"/>
    </row>
    <row r="794" spans="9:9">
      <c r="I794" s="411"/>
    </row>
    <row r="795" spans="9:9">
      <c r="I795" s="411"/>
    </row>
    <row r="796" spans="9:9">
      <c r="I796" s="411"/>
    </row>
    <row r="797" spans="9:9">
      <c r="I797" s="411"/>
    </row>
    <row r="798" spans="9:9">
      <c r="I798" s="411"/>
    </row>
    <row r="799" spans="9:9">
      <c r="I799" s="411"/>
    </row>
    <row r="800" spans="9:9">
      <c r="I800" s="411"/>
    </row>
    <row r="801" spans="9:9">
      <c r="I801" s="411"/>
    </row>
    <row r="802" spans="9:9">
      <c r="I802" s="411"/>
    </row>
    <row r="803" spans="9:9">
      <c r="I803" s="411"/>
    </row>
    <row r="804" spans="9:9">
      <c r="I804" s="411"/>
    </row>
    <row r="805" spans="9:9">
      <c r="I805" s="411"/>
    </row>
    <row r="806" spans="9:9">
      <c r="I806" s="411"/>
    </row>
    <row r="807" spans="9:9">
      <c r="I807" s="411"/>
    </row>
    <row r="808" spans="9:9">
      <c r="I808" s="411"/>
    </row>
    <row r="809" spans="9:9">
      <c r="I809" s="411"/>
    </row>
    <row r="810" spans="9:9">
      <c r="I810" s="411"/>
    </row>
    <row r="811" spans="9:9">
      <c r="I811" s="411"/>
    </row>
    <row r="812" spans="9:9">
      <c r="I812" s="411"/>
    </row>
    <row r="813" spans="9:9">
      <c r="I813" s="411"/>
    </row>
    <row r="814" spans="9:9">
      <c r="I814" s="411"/>
    </row>
    <row r="815" spans="9:9">
      <c r="I815" s="411"/>
    </row>
    <row r="816" spans="9:9">
      <c r="I816" s="411"/>
    </row>
    <row r="817" spans="9:9">
      <c r="I817" s="411"/>
    </row>
    <row r="818" spans="9:9">
      <c r="I818" s="411"/>
    </row>
    <row r="819" spans="9:9">
      <c r="I819" s="411"/>
    </row>
    <row r="820" spans="9:9">
      <c r="I820" s="411"/>
    </row>
    <row r="821" spans="9:9">
      <c r="I821" s="411"/>
    </row>
    <row r="822" spans="9:9">
      <c r="I822" s="411"/>
    </row>
    <row r="823" spans="9:9">
      <c r="I823" s="411"/>
    </row>
    <row r="824" spans="9:9">
      <c r="I824" s="411"/>
    </row>
    <row r="825" spans="9:9">
      <c r="I825" s="411"/>
    </row>
    <row r="826" spans="9:9">
      <c r="I826" s="411"/>
    </row>
    <row r="827" spans="9:9">
      <c r="I827" s="411"/>
    </row>
    <row r="828" spans="9:9">
      <c r="I828" s="411"/>
    </row>
    <row r="829" spans="9:9">
      <c r="I829" s="411"/>
    </row>
    <row r="830" spans="9:9">
      <c r="I830" s="411"/>
    </row>
    <row r="831" spans="9:9">
      <c r="I831" s="411"/>
    </row>
    <row r="832" spans="9:9">
      <c r="I832" s="411"/>
    </row>
    <row r="833" spans="9:9">
      <c r="I833" s="411"/>
    </row>
    <row r="834" spans="9:9">
      <c r="I834" s="411"/>
    </row>
    <row r="835" spans="9:9">
      <c r="I835" s="411"/>
    </row>
    <row r="836" spans="9:9">
      <c r="I836" s="411"/>
    </row>
    <row r="837" spans="9:9">
      <c r="I837" s="411"/>
    </row>
    <row r="838" spans="9:9">
      <c r="I838" s="411"/>
    </row>
    <row r="839" spans="9:9">
      <c r="I839" s="411"/>
    </row>
    <row r="840" spans="9:9">
      <c r="I840" s="411"/>
    </row>
    <row r="841" spans="9:9">
      <c r="I841" s="411"/>
    </row>
    <row r="842" spans="9:9">
      <c r="I842" s="411"/>
    </row>
    <row r="843" spans="9:9">
      <c r="I843" s="411"/>
    </row>
    <row r="844" spans="9:9">
      <c r="I844" s="411"/>
    </row>
    <row r="845" spans="9:9">
      <c r="I845" s="411"/>
    </row>
    <row r="846" spans="9:9">
      <c r="I846" s="411"/>
    </row>
    <row r="847" spans="9:9">
      <c r="I847" s="411"/>
    </row>
    <row r="848" spans="9:9">
      <c r="I848" s="411"/>
    </row>
    <row r="849" spans="9:9">
      <c r="I849" s="411"/>
    </row>
    <row r="850" spans="9:9">
      <c r="I850" s="411"/>
    </row>
    <row r="851" spans="9:9">
      <c r="I851" s="411"/>
    </row>
    <row r="852" spans="9:9">
      <c r="I852" s="411"/>
    </row>
    <row r="853" spans="9:9">
      <c r="I853" s="411"/>
    </row>
    <row r="854" spans="9:9">
      <c r="I854" s="411"/>
    </row>
    <row r="855" spans="9:9">
      <c r="I855" s="411"/>
    </row>
    <row r="856" spans="9:9">
      <c r="I856" s="411"/>
    </row>
    <row r="857" spans="9:9">
      <c r="I857" s="411"/>
    </row>
    <row r="858" spans="9:9">
      <c r="I858" s="411"/>
    </row>
    <row r="859" spans="9:9">
      <c r="I859" s="411"/>
    </row>
    <row r="860" spans="9:9">
      <c r="I860" s="411"/>
    </row>
    <row r="861" spans="9:9">
      <c r="I861" s="411"/>
    </row>
    <row r="862" spans="9:9">
      <c r="I862" s="411"/>
    </row>
    <row r="863" spans="9:9">
      <c r="I863" s="411"/>
    </row>
    <row r="864" spans="9:9">
      <c r="I864" s="411"/>
    </row>
    <row r="865" spans="9:9">
      <c r="I865" s="411"/>
    </row>
    <row r="866" spans="9:9">
      <c r="I866" s="411"/>
    </row>
    <row r="867" spans="9:9">
      <c r="I867" s="411"/>
    </row>
    <row r="868" spans="9:9">
      <c r="I868" s="411"/>
    </row>
    <row r="869" spans="9:9">
      <c r="I869" s="411"/>
    </row>
    <row r="870" spans="9:9">
      <c r="I870" s="411"/>
    </row>
    <row r="871" spans="9:9">
      <c r="I871" s="411"/>
    </row>
    <row r="872" spans="9:9">
      <c r="I872" s="411"/>
    </row>
    <row r="873" spans="9:9">
      <c r="I873" s="411"/>
    </row>
    <row r="874" spans="9:9">
      <c r="I874" s="411"/>
    </row>
    <row r="875" spans="9:9">
      <c r="I875" s="411"/>
    </row>
    <row r="876" spans="9:9">
      <c r="I876" s="411"/>
    </row>
    <row r="877" spans="9:9">
      <c r="I877" s="411"/>
    </row>
    <row r="878" spans="9:9">
      <c r="I878" s="411"/>
    </row>
    <row r="879" spans="9:9">
      <c r="I879" s="411"/>
    </row>
    <row r="880" spans="9:9">
      <c r="I880" s="411"/>
    </row>
    <row r="881" spans="9:9">
      <c r="I881" s="411"/>
    </row>
    <row r="882" spans="9:9">
      <c r="I882" s="411"/>
    </row>
    <row r="883" spans="9:9">
      <c r="I883" s="411"/>
    </row>
    <row r="884" spans="9:9">
      <c r="I884" s="411"/>
    </row>
    <row r="885" spans="9:9">
      <c r="I885" s="411"/>
    </row>
    <row r="886" spans="9:9">
      <c r="I886" s="411"/>
    </row>
    <row r="887" spans="9:9">
      <c r="I887" s="411"/>
    </row>
    <row r="888" spans="9:9">
      <c r="I888" s="411"/>
    </row>
    <row r="889" spans="9:9">
      <c r="I889" s="411"/>
    </row>
    <row r="890" spans="9:9">
      <c r="I890" s="411"/>
    </row>
    <row r="891" spans="9:9">
      <c r="I891" s="411"/>
    </row>
    <row r="892" spans="9:9">
      <c r="I892" s="411"/>
    </row>
    <row r="893" spans="9:9">
      <c r="I893" s="411"/>
    </row>
    <row r="894" spans="9:9">
      <c r="I894" s="411"/>
    </row>
    <row r="895" spans="9:9">
      <c r="I895" s="411"/>
    </row>
    <row r="896" spans="9:9">
      <c r="I896" s="411"/>
    </row>
    <row r="897" spans="9:9">
      <c r="I897" s="411"/>
    </row>
    <row r="898" spans="9:9">
      <c r="I898" s="411"/>
    </row>
    <row r="899" spans="9:9">
      <c r="I899" s="411"/>
    </row>
    <row r="900" spans="9:9">
      <c r="I900" s="411"/>
    </row>
    <row r="901" spans="9:9">
      <c r="I901" s="411"/>
    </row>
    <row r="902" spans="9:9">
      <c r="I902" s="411"/>
    </row>
    <row r="903" spans="9:9">
      <c r="I903" s="411"/>
    </row>
    <row r="904" spans="9:9">
      <c r="I904" s="411"/>
    </row>
    <row r="905" spans="9:9">
      <c r="I905" s="411"/>
    </row>
    <row r="906" spans="9:9">
      <c r="I906" s="411"/>
    </row>
    <row r="907" spans="9:9">
      <c r="I907" s="411"/>
    </row>
    <row r="908" spans="9:9">
      <c r="I908" s="411"/>
    </row>
    <row r="909" spans="9:9">
      <c r="I909" s="411"/>
    </row>
    <row r="910" spans="9:9">
      <c r="I910" s="411"/>
    </row>
    <row r="911" spans="9:9">
      <c r="I911" s="411"/>
    </row>
    <row r="912" spans="9:9">
      <c r="I912" s="411"/>
    </row>
    <row r="913" spans="9:9">
      <c r="I913" s="411"/>
    </row>
    <row r="914" spans="9:9">
      <c r="I914" s="411"/>
    </row>
    <row r="915" spans="9:9">
      <c r="I915" s="411"/>
    </row>
    <row r="916" spans="9:9">
      <c r="I916" s="411"/>
    </row>
    <row r="917" spans="9:9">
      <c r="I917" s="411"/>
    </row>
    <row r="918" spans="9:9">
      <c r="I918" s="411"/>
    </row>
    <row r="919" spans="9:9">
      <c r="I919" s="411"/>
    </row>
    <row r="920" spans="9:9">
      <c r="I920" s="411"/>
    </row>
    <row r="921" spans="9:9">
      <c r="I921" s="411"/>
    </row>
    <row r="922" spans="9:9">
      <c r="I922" s="411"/>
    </row>
    <row r="923" spans="9:9">
      <c r="I923" s="411"/>
    </row>
    <row r="924" spans="9:9">
      <c r="I924" s="411"/>
    </row>
    <row r="925" spans="9:9">
      <c r="I925" s="411"/>
    </row>
    <row r="926" spans="9:9">
      <c r="I926" s="411"/>
    </row>
    <row r="927" spans="9:9">
      <c r="I927" s="411"/>
    </row>
    <row r="928" spans="9:9">
      <c r="I928" s="411"/>
    </row>
    <row r="929" spans="9:9">
      <c r="I929" s="411"/>
    </row>
    <row r="930" spans="9:9">
      <c r="I930" s="411"/>
    </row>
    <row r="931" spans="9:9">
      <c r="I931" s="411"/>
    </row>
    <row r="932" spans="9:9">
      <c r="I932" s="411"/>
    </row>
    <row r="933" spans="9:9">
      <c r="I933" s="411"/>
    </row>
    <row r="934" spans="9:9">
      <c r="I934" s="411"/>
    </row>
    <row r="935" spans="9:9">
      <c r="I935" s="411"/>
    </row>
    <row r="936" spans="9:9">
      <c r="I936" s="411"/>
    </row>
    <row r="937" spans="9:9">
      <c r="I937" s="411"/>
    </row>
    <row r="938" spans="9:9">
      <c r="I938" s="411"/>
    </row>
    <row r="939" spans="9:9">
      <c r="I939" s="411"/>
    </row>
    <row r="940" spans="9:9">
      <c r="I940" s="411"/>
    </row>
    <row r="941" spans="9:9">
      <c r="I941" s="411"/>
    </row>
    <row r="942" spans="9:9">
      <c r="I942" s="411"/>
    </row>
    <row r="943" spans="9:9">
      <c r="I943" s="411"/>
    </row>
    <row r="944" spans="9:9">
      <c r="I944" s="411"/>
    </row>
    <row r="945" spans="9:9">
      <c r="I945" s="411"/>
    </row>
    <row r="946" spans="9:9">
      <c r="I946" s="411"/>
    </row>
    <row r="947" spans="9:9">
      <c r="I947" s="411"/>
    </row>
    <row r="948" spans="9:9">
      <c r="I948" s="411"/>
    </row>
    <row r="949" spans="9:9">
      <c r="I949" s="411"/>
    </row>
    <row r="950" spans="9:9">
      <c r="I950" s="411"/>
    </row>
    <row r="951" spans="9:9">
      <c r="I951" s="411"/>
    </row>
    <row r="952" spans="9:9">
      <c r="I952" s="411"/>
    </row>
    <row r="953" spans="9:9">
      <c r="I953" s="411"/>
    </row>
    <row r="954" spans="9:9">
      <c r="I954" s="411"/>
    </row>
    <row r="955" spans="9:9">
      <c r="I955" s="411"/>
    </row>
    <row r="956" spans="9:9">
      <c r="I956" s="411"/>
    </row>
  </sheetData>
  <mergeCells count="3">
    <mergeCell ref="B2:L2"/>
    <mergeCell ref="B22:I22"/>
    <mergeCell ref="J22:L22"/>
  </mergeCells>
  <pageMargins left="0.5" right="0.25" top="0.25" bottom="0.5" header="0.25" footer="0.25"/>
  <pageSetup paperSize="5" scale="7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P53"/>
  <sheetViews>
    <sheetView workbookViewId="0">
      <selection activeCell="I9" sqref="I9:K9"/>
    </sheetView>
  </sheetViews>
  <sheetFormatPr defaultColWidth="14.42578125" defaultRowHeight="15" customHeight="1"/>
  <cols>
    <col min="1" max="1" width="43" customWidth="1"/>
    <col min="2" max="2" width="14.42578125" customWidth="1"/>
    <col min="3" max="3" width="8.28515625" customWidth="1"/>
    <col min="4" max="4" width="6.5703125" customWidth="1"/>
    <col min="5" max="5" width="15.28515625" customWidth="1"/>
    <col min="6" max="6" width="16" customWidth="1"/>
    <col min="7" max="16" width="8.7109375" customWidth="1"/>
  </cols>
  <sheetData>
    <row r="1" spans="1:16" ht="23.25">
      <c r="A1" s="767" t="s">
        <v>38</v>
      </c>
      <c r="B1" s="712"/>
      <c r="C1" s="712"/>
      <c r="D1" s="712"/>
      <c r="E1" s="712"/>
      <c r="F1" s="712"/>
      <c r="G1" s="712"/>
      <c r="H1" s="712"/>
      <c r="I1" s="712"/>
      <c r="J1" s="712"/>
      <c r="K1" s="712"/>
      <c r="L1" s="712"/>
      <c r="M1" s="712"/>
      <c r="N1" s="712"/>
      <c r="O1" s="712"/>
      <c r="P1" s="712"/>
    </row>
    <row r="2" spans="1:16">
      <c r="A2" s="768"/>
      <c r="B2" s="712"/>
      <c r="C2" s="712"/>
      <c r="D2" s="712"/>
      <c r="E2" s="712"/>
      <c r="F2" s="712"/>
      <c r="G2" s="712"/>
      <c r="H2" s="712"/>
      <c r="I2" s="712"/>
      <c r="J2" s="712"/>
      <c r="K2" s="712"/>
      <c r="L2" s="712"/>
      <c r="M2" s="712"/>
      <c r="N2" s="712"/>
      <c r="O2" s="712"/>
      <c r="P2" s="712"/>
    </row>
    <row r="3" spans="1:16" ht="18.75" customHeight="1">
      <c r="A3" s="769" t="s">
        <v>39</v>
      </c>
      <c r="B3" s="770"/>
      <c r="C3" s="770"/>
      <c r="D3" s="770"/>
      <c r="E3" s="770"/>
      <c r="F3" s="770"/>
      <c r="G3" s="770"/>
      <c r="H3" s="770"/>
      <c r="I3" s="770"/>
      <c r="J3" s="770"/>
      <c r="K3" s="770"/>
      <c r="L3" s="770"/>
      <c r="M3" s="770"/>
      <c r="N3" s="770"/>
      <c r="O3" s="770"/>
      <c r="P3" s="770"/>
    </row>
    <row r="4" spans="1:16" ht="23.25">
      <c r="A4" s="771" t="s">
        <v>40</v>
      </c>
      <c r="B4" s="772"/>
      <c r="C4" s="772"/>
      <c r="D4" s="772"/>
      <c r="E4" s="772"/>
      <c r="F4" s="772"/>
      <c r="G4" s="772"/>
      <c r="H4" s="772"/>
      <c r="I4" s="772"/>
      <c r="J4" s="772"/>
      <c r="K4" s="772"/>
      <c r="L4" s="772"/>
      <c r="M4" s="772"/>
      <c r="N4" s="772"/>
      <c r="O4" s="772"/>
      <c r="P4" s="772"/>
    </row>
    <row r="5" spans="1:16" ht="15" customHeight="1">
      <c r="A5" s="421"/>
      <c r="B5" s="422"/>
      <c r="C5" s="422"/>
      <c r="D5" s="422"/>
      <c r="E5" s="422"/>
      <c r="F5" s="422"/>
      <c r="G5" s="423"/>
      <c r="H5" s="422"/>
      <c r="I5" s="422"/>
      <c r="J5" s="424"/>
      <c r="K5" s="425"/>
      <c r="L5" s="426"/>
      <c r="M5" s="427"/>
      <c r="N5" s="428"/>
      <c r="O5" s="422"/>
      <c r="P5" s="422"/>
    </row>
    <row r="6" spans="1:16" ht="18">
      <c r="A6" s="429"/>
      <c r="B6" s="429"/>
      <c r="C6" s="429"/>
      <c r="D6" s="429"/>
      <c r="E6" s="429"/>
      <c r="F6" s="429"/>
      <c r="G6" s="773" t="s">
        <v>41</v>
      </c>
      <c r="H6" s="753"/>
      <c r="I6" s="753"/>
      <c r="J6" s="753"/>
      <c r="K6" s="754"/>
      <c r="L6" s="774" t="s">
        <v>42</v>
      </c>
      <c r="M6" s="772"/>
      <c r="N6" s="772"/>
      <c r="O6" s="772"/>
      <c r="P6" s="772"/>
    </row>
    <row r="7" spans="1:16">
      <c r="A7" s="3" t="s">
        <v>43</v>
      </c>
      <c r="B7" s="763" t="s">
        <v>44</v>
      </c>
      <c r="C7" s="764"/>
      <c r="D7" s="4" t="s">
        <v>45</v>
      </c>
      <c r="E7" s="763" t="s">
        <v>46</v>
      </c>
      <c r="F7" s="764"/>
      <c r="G7" s="765" t="s">
        <v>47</v>
      </c>
      <c r="H7" s="764"/>
      <c r="I7" s="776" t="s">
        <v>48</v>
      </c>
      <c r="J7" s="775"/>
      <c r="K7" s="764"/>
      <c r="L7" s="763" t="s">
        <v>47</v>
      </c>
      <c r="M7" s="764"/>
      <c r="N7" s="763" t="s">
        <v>48</v>
      </c>
      <c r="O7" s="775"/>
      <c r="P7" s="764"/>
    </row>
    <row r="8" spans="1:16">
      <c r="A8" s="5" t="s">
        <v>49</v>
      </c>
      <c r="B8" s="755">
        <v>25000</v>
      </c>
      <c r="C8" s="754"/>
      <c r="D8" s="6" t="s">
        <v>50</v>
      </c>
      <c r="E8" s="756"/>
      <c r="F8" s="754"/>
      <c r="G8" s="766"/>
      <c r="H8" s="754"/>
      <c r="I8" s="758">
        <f>G8*B8</f>
        <v>0</v>
      </c>
      <c r="J8" s="753"/>
      <c r="K8" s="754"/>
      <c r="L8" s="757"/>
      <c r="M8" s="754"/>
      <c r="N8" s="759">
        <f t="shared" ref="N8:N12" si="0">L8*B8</f>
        <v>0</v>
      </c>
      <c r="O8" s="753"/>
      <c r="P8" s="754"/>
    </row>
    <row r="9" spans="1:16">
      <c r="A9" s="5" t="s">
        <v>51</v>
      </c>
      <c r="B9" s="755">
        <v>2000</v>
      </c>
      <c r="C9" s="754"/>
      <c r="D9" s="6" t="s">
        <v>50</v>
      </c>
      <c r="E9" s="756"/>
      <c r="F9" s="754"/>
      <c r="G9" s="757"/>
      <c r="H9" s="754"/>
      <c r="I9" s="758">
        <f t="shared" ref="I9:I13" si="1">G9*B9</f>
        <v>0</v>
      </c>
      <c r="J9" s="753"/>
      <c r="K9" s="754"/>
      <c r="L9" s="757"/>
      <c r="M9" s="754"/>
      <c r="N9" s="759">
        <f t="shared" si="0"/>
        <v>0</v>
      </c>
      <c r="O9" s="753"/>
      <c r="P9" s="754"/>
    </row>
    <row r="10" spans="1:16">
      <c r="A10" s="5" t="s">
        <v>52</v>
      </c>
      <c r="B10" s="755">
        <v>160000</v>
      </c>
      <c r="C10" s="754"/>
      <c r="D10" s="6" t="s">
        <v>50</v>
      </c>
      <c r="E10" s="756"/>
      <c r="F10" s="754"/>
      <c r="G10" s="757"/>
      <c r="H10" s="754"/>
      <c r="I10" s="758">
        <f t="shared" si="1"/>
        <v>0</v>
      </c>
      <c r="J10" s="753"/>
      <c r="K10" s="754"/>
      <c r="L10" s="757"/>
      <c r="M10" s="754"/>
      <c r="N10" s="759">
        <f t="shared" si="0"/>
        <v>0</v>
      </c>
      <c r="O10" s="753"/>
      <c r="P10" s="754"/>
    </row>
    <row r="11" spans="1:16">
      <c r="A11" s="5" t="s">
        <v>53</v>
      </c>
      <c r="B11" s="755">
        <v>30000</v>
      </c>
      <c r="C11" s="754"/>
      <c r="D11" s="6" t="s">
        <v>50</v>
      </c>
      <c r="E11" s="756"/>
      <c r="F11" s="754"/>
      <c r="G11" s="757"/>
      <c r="H11" s="754"/>
      <c r="I11" s="758">
        <f t="shared" si="1"/>
        <v>0</v>
      </c>
      <c r="J11" s="753"/>
      <c r="K11" s="754"/>
      <c r="L11" s="757"/>
      <c r="M11" s="754"/>
      <c r="N11" s="759">
        <f t="shared" si="0"/>
        <v>0</v>
      </c>
      <c r="O11" s="753"/>
      <c r="P11" s="754"/>
    </row>
    <row r="12" spans="1:16">
      <c r="A12" s="7" t="s">
        <v>54</v>
      </c>
      <c r="B12" s="755">
        <v>200</v>
      </c>
      <c r="C12" s="754"/>
      <c r="D12" s="8" t="s">
        <v>50</v>
      </c>
      <c r="E12" s="756"/>
      <c r="F12" s="754"/>
      <c r="G12" s="757"/>
      <c r="H12" s="754"/>
      <c r="I12" s="758">
        <f t="shared" si="1"/>
        <v>0</v>
      </c>
      <c r="J12" s="753"/>
      <c r="K12" s="754"/>
      <c r="L12" s="757"/>
      <c r="M12" s="754"/>
      <c r="N12" s="759">
        <f t="shared" si="0"/>
        <v>0</v>
      </c>
      <c r="O12" s="753"/>
      <c r="P12" s="754"/>
    </row>
    <row r="13" spans="1:16">
      <c r="A13" s="7" t="s">
        <v>55</v>
      </c>
      <c r="B13" s="760">
        <v>200</v>
      </c>
      <c r="C13" s="754"/>
      <c r="D13" s="8" t="s">
        <v>56</v>
      </c>
      <c r="E13" s="761"/>
      <c r="F13" s="754"/>
      <c r="G13" s="757"/>
      <c r="H13" s="754"/>
      <c r="I13" s="758">
        <f t="shared" si="1"/>
        <v>0</v>
      </c>
      <c r="J13" s="753"/>
      <c r="K13" s="754"/>
      <c r="L13" s="757"/>
      <c r="M13" s="754"/>
      <c r="N13" s="758">
        <f>L13*H13</f>
        <v>0</v>
      </c>
      <c r="O13" s="753"/>
      <c r="P13" s="754"/>
    </row>
    <row r="14" spans="1:16">
      <c r="A14" s="418"/>
      <c r="B14" s="712"/>
      <c r="C14" s="712"/>
      <c r="D14" s="418"/>
      <c r="E14" s="418"/>
      <c r="F14" s="418"/>
      <c r="G14" s="762">
        <f>SUM(I8:K13)</f>
        <v>0</v>
      </c>
      <c r="H14" s="753"/>
      <c r="I14" s="753"/>
      <c r="J14" s="753"/>
      <c r="K14" s="754"/>
      <c r="L14" s="752">
        <f>SUM(N8:P13)</f>
        <v>0</v>
      </c>
      <c r="M14" s="753"/>
      <c r="N14" s="753"/>
      <c r="O14" s="753"/>
      <c r="P14" s="754"/>
    </row>
    <row r="15" spans="1:16">
      <c r="A15" s="791" t="s">
        <v>57</v>
      </c>
      <c r="B15" s="729"/>
      <c r="C15" s="729"/>
      <c r="D15" s="729"/>
      <c r="E15" s="729"/>
      <c r="F15" s="729"/>
      <c r="G15" s="729"/>
      <c r="H15" s="729"/>
      <c r="I15" s="729"/>
      <c r="J15" s="729"/>
      <c r="K15" s="729"/>
      <c r="L15" s="729"/>
      <c r="M15" s="729"/>
      <c r="N15" s="729"/>
      <c r="O15" s="729"/>
      <c r="P15" s="729"/>
    </row>
    <row r="16" spans="1:16">
      <c r="A16" s="413" t="s">
        <v>58</v>
      </c>
      <c r="B16" s="413"/>
      <c r="C16" s="414"/>
      <c r="D16" s="414"/>
      <c r="E16" s="414"/>
      <c r="F16" s="414"/>
      <c r="G16" s="414"/>
      <c r="H16" s="414"/>
      <c r="I16" s="415"/>
      <c r="J16" s="415"/>
      <c r="K16" s="415"/>
      <c r="L16" s="415"/>
      <c r="M16" s="415"/>
      <c r="N16" s="415"/>
      <c r="O16" s="415"/>
      <c r="P16" s="415"/>
    </row>
    <row r="17" spans="1:16">
      <c r="A17" s="792" t="s">
        <v>59</v>
      </c>
      <c r="B17" s="729"/>
      <c r="C17" s="729"/>
      <c r="D17" s="729"/>
      <c r="E17" s="729"/>
      <c r="F17" s="729"/>
      <c r="G17" s="729"/>
      <c r="H17" s="729"/>
      <c r="I17" s="729"/>
      <c r="J17" s="729"/>
      <c r="K17" s="729"/>
      <c r="L17" s="729"/>
      <c r="M17" s="729"/>
      <c r="N17" s="729"/>
      <c r="O17" s="729"/>
      <c r="P17" s="729"/>
    </row>
    <row r="18" spans="1:16">
      <c r="A18" s="413" t="s">
        <v>60</v>
      </c>
      <c r="B18" s="416"/>
      <c r="C18" s="416"/>
      <c r="D18" s="416"/>
      <c r="E18" s="416"/>
      <c r="F18" s="416"/>
      <c r="G18" s="416"/>
      <c r="H18" s="416"/>
      <c r="I18" s="416"/>
      <c r="J18" s="416"/>
      <c r="K18" s="416"/>
      <c r="L18" s="416"/>
      <c r="M18" s="416"/>
      <c r="N18" s="416"/>
      <c r="O18" s="416"/>
      <c r="P18" s="416"/>
    </row>
    <row r="19" spans="1:16">
      <c r="A19" s="790" t="s">
        <v>61</v>
      </c>
      <c r="B19" s="729"/>
      <c r="C19" s="729"/>
      <c r="D19" s="729"/>
      <c r="E19" s="729"/>
      <c r="F19" s="729"/>
      <c r="G19" s="729"/>
      <c r="H19" s="729"/>
      <c r="I19" s="729"/>
      <c r="J19" s="729"/>
      <c r="K19" s="416"/>
      <c r="L19" s="416"/>
      <c r="M19" s="416"/>
      <c r="N19" s="416"/>
      <c r="O19" s="416"/>
      <c r="P19" s="416"/>
    </row>
    <row r="20" spans="1:16">
      <c r="A20" s="793" t="s">
        <v>62</v>
      </c>
      <c r="B20" s="729"/>
      <c r="C20" s="729"/>
      <c r="D20" s="729"/>
      <c r="E20" s="729"/>
      <c r="F20" s="729"/>
      <c r="G20" s="729"/>
      <c r="H20" s="729"/>
      <c r="I20" s="729"/>
      <c r="J20" s="729"/>
      <c r="K20" s="729"/>
      <c r="L20" s="729"/>
      <c r="M20" s="729"/>
      <c r="N20" s="729"/>
      <c r="O20" s="729"/>
      <c r="P20" s="729"/>
    </row>
    <row r="21" spans="1:16">
      <c r="A21" s="794" t="s">
        <v>63</v>
      </c>
      <c r="B21" s="729"/>
      <c r="C21" s="729"/>
      <c r="D21" s="729"/>
      <c r="E21" s="729"/>
      <c r="F21" s="729"/>
      <c r="G21" s="729"/>
      <c r="H21" s="729"/>
      <c r="I21" s="729"/>
      <c r="J21" s="729"/>
      <c r="K21" s="729"/>
      <c r="L21" s="729"/>
      <c r="M21" s="729"/>
      <c r="N21" s="729"/>
      <c r="O21" s="729"/>
      <c r="P21" s="729"/>
    </row>
    <row r="22" spans="1:16">
      <c r="A22" s="416"/>
      <c r="B22" s="416"/>
      <c r="C22" s="416"/>
      <c r="D22" s="416"/>
      <c r="E22" s="416"/>
      <c r="F22" s="416"/>
      <c r="G22" s="416"/>
      <c r="H22" s="416"/>
      <c r="I22" s="416"/>
      <c r="J22" s="416"/>
      <c r="K22" s="416"/>
      <c r="L22" s="416"/>
      <c r="M22" s="416"/>
      <c r="N22" s="416"/>
      <c r="O22" s="416"/>
      <c r="P22" s="416"/>
    </row>
    <row r="23" spans="1:16">
      <c r="A23" s="789" t="s">
        <v>64</v>
      </c>
      <c r="B23" s="729"/>
      <c r="C23" s="729"/>
      <c r="D23" s="729"/>
      <c r="E23" s="729"/>
      <c r="F23" s="729"/>
      <c r="G23" s="729"/>
      <c r="H23" s="729"/>
      <c r="I23" s="729"/>
      <c r="J23" s="729"/>
      <c r="K23" s="729"/>
      <c r="L23" s="729"/>
      <c r="M23" s="729"/>
      <c r="N23" s="729"/>
      <c r="O23" s="729"/>
      <c r="P23" s="729"/>
    </row>
    <row r="24" spans="1:16">
      <c r="A24" s="789" t="s">
        <v>65</v>
      </c>
      <c r="B24" s="729"/>
      <c r="C24" s="729"/>
      <c r="D24" s="729"/>
      <c r="E24" s="729"/>
      <c r="F24" s="729"/>
      <c r="G24" s="729"/>
      <c r="H24" s="729"/>
      <c r="I24" s="729"/>
      <c r="J24" s="729"/>
      <c r="K24" s="729"/>
      <c r="L24" s="729"/>
      <c r="M24" s="729"/>
      <c r="N24" s="729"/>
      <c r="O24" s="729"/>
      <c r="P24" s="729"/>
    </row>
    <row r="25" spans="1:16">
      <c r="A25" s="789" t="s">
        <v>66</v>
      </c>
      <c r="B25" s="729"/>
      <c r="C25" s="729"/>
      <c r="D25" s="729"/>
      <c r="E25" s="729"/>
      <c r="F25" s="729"/>
      <c r="G25" s="729"/>
      <c r="H25" s="729"/>
      <c r="I25" s="729"/>
      <c r="J25" s="729"/>
      <c r="K25" s="729"/>
      <c r="L25" s="729"/>
      <c r="M25" s="729"/>
      <c r="N25" s="729"/>
      <c r="O25" s="729"/>
      <c r="P25" s="729"/>
    </row>
    <row r="26" spans="1:16">
      <c r="A26" s="789" t="s">
        <v>67</v>
      </c>
      <c r="B26" s="729"/>
      <c r="C26" s="729"/>
      <c r="D26" s="729"/>
      <c r="E26" s="729"/>
      <c r="F26" s="729"/>
      <c r="G26" s="729"/>
      <c r="H26" s="729"/>
      <c r="I26" s="729"/>
      <c r="J26" s="729"/>
      <c r="K26" s="729"/>
      <c r="L26" s="729"/>
      <c r="M26" s="729"/>
      <c r="N26" s="729"/>
      <c r="O26" s="729"/>
      <c r="P26" s="729"/>
    </row>
    <row r="27" spans="1:16">
      <c r="A27" s="788" t="s">
        <v>68</v>
      </c>
      <c r="B27" s="729"/>
      <c r="C27" s="729"/>
      <c r="D27" s="729"/>
      <c r="E27" s="729"/>
      <c r="F27" s="729"/>
      <c r="G27" s="729"/>
      <c r="H27" s="729"/>
      <c r="I27" s="729"/>
      <c r="J27" s="729"/>
      <c r="K27" s="729"/>
      <c r="L27" s="729"/>
      <c r="M27" s="729"/>
      <c r="N27" s="729"/>
      <c r="O27" s="729"/>
      <c r="P27" s="729"/>
    </row>
    <row r="28" spans="1:16">
      <c r="A28" s="788" t="s">
        <v>69</v>
      </c>
      <c r="B28" s="729"/>
      <c r="C28" s="729"/>
      <c r="D28" s="729"/>
      <c r="E28" s="729"/>
      <c r="F28" s="729"/>
      <c r="G28" s="729"/>
      <c r="H28" s="729"/>
      <c r="I28" s="729"/>
      <c r="J28" s="729"/>
      <c r="K28" s="729"/>
      <c r="L28" s="729"/>
      <c r="M28" s="729"/>
      <c r="N28" s="729"/>
      <c r="O28" s="729"/>
      <c r="P28" s="729"/>
    </row>
    <row r="29" spans="1:16">
      <c r="A29" s="789" t="s">
        <v>70</v>
      </c>
      <c r="B29" s="729"/>
      <c r="C29" s="729"/>
      <c r="D29" s="729"/>
      <c r="E29" s="729"/>
      <c r="F29" s="729"/>
      <c r="G29" s="729"/>
      <c r="H29" s="729"/>
      <c r="I29" s="729"/>
      <c r="J29" s="729"/>
      <c r="K29" s="729"/>
      <c r="L29" s="729"/>
      <c r="M29" s="729"/>
      <c r="N29" s="729"/>
      <c r="O29" s="729"/>
      <c r="P29" s="729"/>
    </row>
    <row r="30" spans="1:16">
      <c r="A30" s="789" t="s">
        <v>71</v>
      </c>
      <c r="B30" s="729"/>
      <c r="C30" s="729"/>
      <c r="D30" s="729"/>
      <c r="E30" s="729"/>
      <c r="F30" s="729"/>
      <c r="G30" s="729"/>
      <c r="H30" s="729"/>
      <c r="I30" s="729"/>
      <c r="J30" s="729"/>
      <c r="K30" s="729"/>
      <c r="L30" s="729"/>
      <c r="M30" s="729"/>
      <c r="N30" s="729"/>
      <c r="O30" s="729"/>
      <c r="P30" s="729"/>
    </row>
    <row r="31" spans="1:16">
      <c r="A31" s="788" t="s">
        <v>72</v>
      </c>
      <c r="B31" s="729"/>
      <c r="C31" s="729"/>
      <c r="D31" s="729"/>
      <c r="E31" s="729"/>
      <c r="F31" s="729"/>
      <c r="G31" s="729"/>
      <c r="H31" s="729"/>
      <c r="I31" s="729"/>
      <c r="J31" s="729"/>
      <c r="K31" s="729"/>
      <c r="L31" s="729"/>
      <c r="M31" s="729"/>
      <c r="N31" s="729"/>
      <c r="O31" s="729"/>
      <c r="P31" s="729"/>
    </row>
    <row r="32" spans="1:16">
      <c r="A32" s="417"/>
      <c r="B32" s="417"/>
      <c r="C32" s="417"/>
      <c r="D32" s="417"/>
      <c r="E32" s="417"/>
      <c r="F32" s="417"/>
      <c r="G32" s="417"/>
      <c r="H32" s="417"/>
      <c r="I32" s="417"/>
      <c r="J32" s="417"/>
      <c r="K32" s="417"/>
      <c r="L32" s="417"/>
      <c r="M32" s="417"/>
      <c r="N32" s="417"/>
      <c r="O32" s="417"/>
      <c r="P32" s="417"/>
    </row>
    <row r="33" spans="1:16">
      <c r="A33" s="417"/>
      <c r="B33" s="417"/>
      <c r="C33" s="417"/>
      <c r="D33" s="417"/>
      <c r="E33" s="417"/>
      <c r="F33" s="417"/>
      <c r="G33" s="417"/>
      <c r="H33" s="417"/>
      <c r="I33" s="417"/>
      <c r="J33" s="417"/>
      <c r="K33" s="417"/>
      <c r="L33" s="417"/>
      <c r="M33" s="417"/>
      <c r="N33" s="417"/>
      <c r="O33" s="417"/>
      <c r="P33" s="417"/>
    </row>
    <row r="34" spans="1:16">
      <c r="A34" s="417"/>
      <c r="B34" s="417"/>
      <c r="C34" s="417"/>
      <c r="D34" s="417"/>
      <c r="E34" s="417"/>
      <c r="F34" s="417"/>
      <c r="G34" s="417"/>
      <c r="H34" s="417"/>
      <c r="I34" s="417"/>
      <c r="J34" s="417"/>
      <c r="K34" s="417"/>
      <c r="L34" s="417"/>
      <c r="M34" s="417"/>
      <c r="N34" s="417"/>
      <c r="O34" s="417"/>
      <c r="P34" s="417"/>
    </row>
    <row r="35" spans="1:16">
      <c r="A35" s="790" t="s">
        <v>73</v>
      </c>
      <c r="B35" s="729"/>
      <c r="C35" s="729"/>
      <c r="D35" s="729"/>
      <c r="E35" s="729"/>
      <c r="F35" s="729"/>
      <c r="G35" s="729"/>
      <c r="H35" s="729"/>
      <c r="I35" s="729"/>
      <c r="J35" s="729"/>
      <c r="K35" s="729"/>
      <c r="L35" s="729"/>
      <c r="M35" s="729"/>
      <c r="N35" s="729"/>
      <c r="O35" s="729"/>
      <c r="P35" s="729"/>
    </row>
    <row r="36" spans="1:16">
      <c r="A36" s="415"/>
      <c r="B36" s="415"/>
      <c r="C36" s="784" t="s">
        <v>74</v>
      </c>
      <c r="D36" s="729"/>
      <c r="E36" s="729"/>
      <c r="F36" s="729"/>
      <c r="G36" s="729"/>
      <c r="H36" s="729"/>
      <c r="I36" s="729"/>
      <c r="J36" s="729"/>
      <c r="K36" s="729"/>
      <c r="L36" s="729"/>
      <c r="M36" s="729"/>
      <c r="N36" s="729"/>
      <c r="O36" s="729"/>
      <c r="P36" s="729"/>
    </row>
    <row r="37" spans="1:16">
      <c r="A37" s="415"/>
      <c r="B37" s="415"/>
      <c r="C37" s="785" t="s">
        <v>75</v>
      </c>
      <c r="D37" s="729"/>
      <c r="E37" s="729"/>
      <c r="F37" s="729"/>
      <c r="G37" s="729"/>
      <c r="H37" s="729"/>
      <c r="I37" s="729"/>
      <c r="J37" s="729"/>
      <c r="K37" s="729"/>
      <c r="L37" s="729"/>
      <c r="M37" s="729"/>
      <c r="N37" s="729"/>
      <c r="O37" s="729"/>
      <c r="P37" s="729"/>
    </row>
    <row r="38" spans="1:16">
      <c r="A38" s="415"/>
      <c r="B38" s="415"/>
      <c r="C38" s="785" t="s">
        <v>76</v>
      </c>
      <c r="D38" s="729"/>
      <c r="E38" s="729"/>
      <c r="F38" s="729"/>
      <c r="G38" s="729"/>
      <c r="H38" s="729"/>
      <c r="I38" s="729"/>
      <c r="J38" s="729"/>
      <c r="K38" s="729"/>
      <c r="L38" s="729"/>
      <c r="M38" s="729"/>
      <c r="N38" s="729"/>
      <c r="O38" s="729"/>
      <c r="P38" s="729"/>
    </row>
    <row r="39" spans="1:16">
      <c r="A39" s="415"/>
      <c r="B39" s="415"/>
      <c r="C39" s="785" t="s">
        <v>77</v>
      </c>
      <c r="D39" s="729"/>
      <c r="E39" s="729"/>
      <c r="F39" s="729"/>
      <c r="G39" s="729"/>
      <c r="H39" s="729"/>
      <c r="I39" s="729"/>
      <c r="J39" s="729"/>
      <c r="K39" s="729"/>
      <c r="L39" s="729"/>
      <c r="M39" s="729"/>
      <c r="N39" s="729"/>
      <c r="O39" s="729"/>
      <c r="P39" s="729"/>
    </row>
    <row r="40" spans="1:16">
      <c r="A40" s="416"/>
      <c r="B40" s="416"/>
      <c r="C40" s="416"/>
      <c r="D40" s="416"/>
      <c r="E40" s="416"/>
      <c r="F40" s="416"/>
      <c r="G40" s="416"/>
      <c r="H40" s="416"/>
      <c r="I40" s="416"/>
      <c r="J40" s="416"/>
      <c r="K40" s="416"/>
      <c r="L40" s="416"/>
      <c r="M40" s="416"/>
      <c r="N40" s="416"/>
      <c r="O40" s="416"/>
      <c r="P40" s="416"/>
    </row>
    <row r="41" spans="1:16">
      <c r="A41" s="415"/>
      <c r="B41" s="415"/>
      <c r="C41" s="415"/>
      <c r="D41" s="415"/>
      <c r="E41" s="415"/>
      <c r="F41" s="415"/>
      <c r="G41" s="415"/>
      <c r="H41" s="415"/>
      <c r="I41" s="415"/>
      <c r="J41" s="415"/>
      <c r="K41" s="415"/>
      <c r="L41" s="415"/>
      <c r="M41" s="415"/>
      <c r="N41" s="416"/>
      <c r="O41" s="416"/>
      <c r="P41" s="416"/>
    </row>
    <row r="42" spans="1:16">
      <c r="A42" s="786"/>
      <c r="B42" s="787"/>
      <c r="C42" s="787"/>
      <c r="D42" s="787"/>
      <c r="E42" s="787"/>
      <c r="F42" s="787"/>
      <c r="G42" s="787"/>
      <c r="H42" s="787"/>
      <c r="I42" s="787"/>
      <c r="J42" s="787"/>
      <c r="K42" s="787"/>
      <c r="L42" s="787"/>
      <c r="M42" s="787"/>
      <c r="N42" s="787"/>
      <c r="O42" s="787"/>
      <c r="P42" s="787"/>
    </row>
    <row r="43" spans="1:16">
      <c r="A43" s="782" t="s">
        <v>78</v>
      </c>
      <c r="B43" s="783"/>
      <c r="C43" s="783"/>
      <c r="D43" s="783"/>
      <c r="E43" s="783"/>
      <c r="F43" s="783"/>
      <c r="G43" s="783"/>
      <c r="H43" s="783"/>
      <c r="I43" s="783"/>
      <c r="J43" s="783"/>
      <c r="K43" s="783"/>
      <c r="L43" s="783"/>
      <c r="M43" s="783"/>
      <c r="N43" s="783"/>
      <c r="O43" s="783"/>
      <c r="P43" s="783"/>
    </row>
    <row r="44" spans="1:16">
      <c r="A44" s="778"/>
      <c r="B44" s="779"/>
      <c r="C44" s="779"/>
      <c r="D44" s="779"/>
      <c r="E44" s="779"/>
      <c r="F44" s="779"/>
      <c r="G44" s="779"/>
      <c r="H44" s="779"/>
      <c r="I44" s="779"/>
      <c r="J44" s="779"/>
      <c r="K44" s="779"/>
      <c r="L44" s="779"/>
      <c r="M44" s="779"/>
      <c r="N44" s="779"/>
      <c r="O44" s="779"/>
      <c r="P44" s="779"/>
    </row>
    <row r="45" spans="1:16">
      <c r="A45" s="780" t="s">
        <v>79</v>
      </c>
      <c r="B45" s="712"/>
      <c r="C45" s="781" t="s">
        <v>80</v>
      </c>
      <c r="D45" s="712"/>
      <c r="E45" s="712"/>
      <c r="F45" s="418"/>
      <c r="G45" s="418"/>
      <c r="H45" s="781" t="s">
        <v>81</v>
      </c>
      <c r="I45" s="712"/>
      <c r="J45" s="712"/>
      <c r="K45" s="419"/>
      <c r="L45" s="419"/>
      <c r="M45" s="419"/>
      <c r="N45" s="781" t="s">
        <v>82</v>
      </c>
      <c r="O45" s="712"/>
      <c r="P45" s="712"/>
    </row>
    <row r="46" spans="1:16">
      <c r="A46" s="778"/>
      <c r="B46" s="779"/>
      <c r="C46" s="779"/>
      <c r="D46" s="779"/>
      <c r="E46" s="779"/>
      <c r="F46" s="418"/>
      <c r="G46" s="418"/>
      <c r="H46" s="778"/>
      <c r="I46" s="779"/>
      <c r="J46" s="779"/>
      <c r="K46" s="779"/>
      <c r="L46" s="779"/>
      <c r="M46" s="779"/>
      <c r="N46" s="779"/>
      <c r="O46" s="779"/>
      <c r="P46" s="779"/>
    </row>
    <row r="47" spans="1:16">
      <c r="A47" s="419" t="s">
        <v>83</v>
      </c>
      <c r="B47" s="418"/>
      <c r="C47" s="419"/>
      <c r="D47" s="418"/>
      <c r="E47" s="418"/>
      <c r="F47" s="418"/>
      <c r="G47" s="418"/>
      <c r="H47" s="780" t="s">
        <v>84</v>
      </c>
      <c r="I47" s="712"/>
      <c r="J47" s="712"/>
      <c r="K47" s="419"/>
      <c r="L47" s="419"/>
      <c r="M47" s="419"/>
      <c r="N47" s="418"/>
      <c r="O47" s="418"/>
      <c r="P47" s="418"/>
    </row>
    <row r="48" spans="1:16">
      <c r="A48" s="778"/>
      <c r="B48" s="779"/>
      <c r="C48" s="779"/>
      <c r="D48" s="779"/>
      <c r="E48" s="779"/>
      <c r="F48" s="418"/>
      <c r="G48" s="418"/>
      <c r="H48" s="778"/>
      <c r="I48" s="779"/>
      <c r="J48" s="779"/>
      <c r="K48" s="779"/>
      <c r="L48" s="779"/>
      <c r="M48" s="779"/>
      <c r="N48" s="779"/>
      <c r="O48" s="779"/>
      <c r="P48" s="779"/>
    </row>
    <row r="49" spans="1:16">
      <c r="A49" s="419" t="s">
        <v>85</v>
      </c>
      <c r="B49" s="418"/>
      <c r="C49" s="418"/>
      <c r="D49" s="418"/>
      <c r="E49" s="418"/>
      <c r="F49" s="418"/>
      <c r="G49" s="418"/>
      <c r="H49" s="780" t="s">
        <v>86</v>
      </c>
      <c r="I49" s="712"/>
      <c r="J49" s="419"/>
      <c r="K49" s="419"/>
      <c r="L49" s="419"/>
      <c r="M49" s="419"/>
      <c r="N49" s="418"/>
      <c r="O49" s="418"/>
      <c r="P49" s="418"/>
    </row>
    <row r="50" spans="1:16">
      <c r="A50" s="778"/>
      <c r="B50" s="779"/>
      <c r="C50" s="779"/>
      <c r="D50" s="779"/>
      <c r="E50" s="779"/>
      <c r="F50" s="418"/>
      <c r="G50" s="418"/>
      <c r="H50" s="778"/>
      <c r="I50" s="779"/>
      <c r="J50" s="779"/>
      <c r="K50" s="779"/>
      <c r="L50" s="779"/>
      <c r="M50" s="779"/>
      <c r="N50" s="779"/>
      <c r="O50" s="779"/>
      <c r="P50" s="779"/>
    </row>
    <row r="51" spans="1:16">
      <c r="A51" s="419" t="s">
        <v>87</v>
      </c>
      <c r="B51" s="418"/>
      <c r="C51" s="418"/>
      <c r="D51" s="418"/>
      <c r="E51" s="418"/>
      <c r="F51" s="418"/>
      <c r="G51" s="418"/>
      <c r="H51" s="419" t="s">
        <v>88</v>
      </c>
      <c r="I51" s="419"/>
      <c r="J51" s="419"/>
      <c r="K51" s="419"/>
      <c r="L51" s="419"/>
      <c r="M51" s="419"/>
      <c r="N51" s="418"/>
      <c r="O51" s="418"/>
      <c r="P51" s="418"/>
    </row>
    <row r="52" spans="1:16" ht="15.75">
      <c r="A52" s="777" t="s">
        <v>7</v>
      </c>
      <c r="B52" s="712"/>
      <c r="C52" s="712"/>
      <c r="D52" s="712"/>
      <c r="E52" s="712"/>
      <c r="F52" s="712"/>
      <c r="G52" s="712"/>
      <c r="H52" s="712"/>
      <c r="I52" s="712"/>
      <c r="J52" s="712"/>
      <c r="K52" s="712"/>
      <c r="L52" s="712"/>
      <c r="M52" s="712"/>
      <c r="N52" s="712"/>
      <c r="O52" s="712"/>
      <c r="P52" s="712"/>
    </row>
    <row r="53" spans="1:16" ht="15" customHeight="1">
      <c r="A53" s="420"/>
      <c r="B53" s="420"/>
      <c r="C53" s="420"/>
      <c r="D53" s="420"/>
      <c r="E53" s="420"/>
      <c r="F53" s="420"/>
      <c r="G53" s="420"/>
      <c r="H53" s="420"/>
      <c r="I53" s="420"/>
      <c r="J53" s="420"/>
      <c r="K53" s="420"/>
      <c r="L53" s="420"/>
      <c r="M53" s="420"/>
      <c r="N53" s="420"/>
      <c r="O53" s="420"/>
      <c r="P53" s="420"/>
    </row>
  </sheetData>
  <mergeCells count="86">
    <mergeCell ref="A15:P15"/>
    <mergeCell ref="A17:P17"/>
    <mergeCell ref="A19:J19"/>
    <mergeCell ref="A20:P20"/>
    <mergeCell ref="A21:P21"/>
    <mergeCell ref="A23:P23"/>
    <mergeCell ref="A24:P24"/>
    <mergeCell ref="A25:P25"/>
    <mergeCell ref="A26:P26"/>
    <mergeCell ref="A27:P27"/>
    <mergeCell ref="A28:P28"/>
    <mergeCell ref="A29:P29"/>
    <mergeCell ref="A30:P30"/>
    <mergeCell ref="A31:P31"/>
    <mergeCell ref="A35:P35"/>
    <mergeCell ref="C36:P36"/>
    <mergeCell ref="C37:P37"/>
    <mergeCell ref="C38:P38"/>
    <mergeCell ref="C39:P39"/>
    <mergeCell ref="A42:P42"/>
    <mergeCell ref="A43:P43"/>
    <mergeCell ref="A46:E46"/>
    <mergeCell ref="A48:E48"/>
    <mergeCell ref="A50:E50"/>
    <mergeCell ref="H47:J47"/>
    <mergeCell ref="H49:I49"/>
    <mergeCell ref="H50:P50"/>
    <mergeCell ref="A52:P52"/>
    <mergeCell ref="A44:P44"/>
    <mergeCell ref="A45:B45"/>
    <mergeCell ref="C45:E45"/>
    <mergeCell ref="H45:J45"/>
    <mergeCell ref="N45:P45"/>
    <mergeCell ref="H46:P46"/>
    <mergeCell ref="H48:P48"/>
    <mergeCell ref="B7:C7"/>
    <mergeCell ref="N7:P7"/>
    <mergeCell ref="B9:C9"/>
    <mergeCell ref="I7:K7"/>
    <mergeCell ref="L7:M7"/>
    <mergeCell ref="I8:K8"/>
    <mergeCell ref="L8:M8"/>
    <mergeCell ref="N8:P8"/>
    <mergeCell ref="A1:P1"/>
    <mergeCell ref="A2:P2"/>
    <mergeCell ref="A3:P3"/>
    <mergeCell ref="A4:P4"/>
    <mergeCell ref="G6:K6"/>
    <mergeCell ref="L6:P6"/>
    <mergeCell ref="N10:P10"/>
    <mergeCell ref="E7:F7"/>
    <mergeCell ref="G7:H7"/>
    <mergeCell ref="B8:C8"/>
    <mergeCell ref="E8:F8"/>
    <mergeCell ref="G8:H8"/>
    <mergeCell ref="E9:F9"/>
    <mergeCell ref="G9:H9"/>
    <mergeCell ref="B10:C10"/>
    <mergeCell ref="E10:F10"/>
    <mergeCell ref="G10:H10"/>
    <mergeCell ref="I10:K10"/>
    <mergeCell ref="L10:M10"/>
    <mergeCell ref="I9:K9"/>
    <mergeCell ref="L9:M9"/>
    <mergeCell ref="N9:P9"/>
    <mergeCell ref="I12:K12"/>
    <mergeCell ref="L12:M12"/>
    <mergeCell ref="I13:K13"/>
    <mergeCell ref="L13:M13"/>
    <mergeCell ref="N13:P13"/>
    <mergeCell ref="L14:P14"/>
    <mergeCell ref="B11:C11"/>
    <mergeCell ref="E11:F11"/>
    <mergeCell ref="G11:H11"/>
    <mergeCell ref="I11:K11"/>
    <mergeCell ref="L11:M11"/>
    <mergeCell ref="N11:P11"/>
    <mergeCell ref="B12:C12"/>
    <mergeCell ref="N12:P12"/>
    <mergeCell ref="E12:F12"/>
    <mergeCell ref="G12:H12"/>
    <mergeCell ref="B13:C13"/>
    <mergeCell ref="E13:F13"/>
    <mergeCell ref="G13:H13"/>
    <mergeCell ref="B14:C14"/>
    <mergeCell ref="G14:K14"/>
  </mergeCells>
  <printOptions horizontalCentered="1" gridLines="1"/>
  <pageMargins left="0.5" right="0.25" top="0.25" bottom="0.5" header="0.25" footer="0.25"/>
  <pageSetup scale="68" fitToHeight="0" pageOrder="overThenDown" orientation="landscape" cellComments="atEn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L53"/>
  <sheetViews>
    <sheetView workbookViewId="0">
      <pane ySplit="1" topLeftCell="A2" activePane="bottomLeft" state="frozen"/>
      <selection pane="bottomLeft" activeCell="J1" sqref="J1:J1048576"/>
    </sheetView>
  </sheetViews>
  <sheetFormatPr defaultColWidth="14.42578125" defaultRowHeight="15" customHeight="1"/>
  <cols>
    <col min="1" max="1" width="3.5703125" style="420" customWidth="1"/>
    <col min="2" max="2" width="33.7109375" customWidth="1"/>
    <col min="3" max="3" width="64.85546875" customWidth="1"/>
    <col min="4" max="5" width="12.85546875" customWidth="1"/>
    <col min="6" max="6" width="11.7109375" customWidth="1"/>
    <col min="7" max="7" width="35.5703125" customWidth="1"/>
    <col min="8" max="8" width="9.5703125" customWidth="1"/>
    <col min="9" max="9" width="9.42578125" customWidth="1"/>
    <col min="10" max="10" width="11" customWidth="1"/>
    <col min="11" max="11" width="11.28515625" customWidth="1"/>
    <col min="12" max="12" width="11.42578125" customWidth="1"/>
  </cols>
  <sheetData>
    <row r="1" spans="1:12" ht="50.1" customHeight="1" thickBot="1">
      <c r="A1" s="492"/>
      <c r="B1" s="10" t="s">
        <v>89</v>
      </c>
      <c r="C1" s="11" t="s">
        <v>90</v>
      </c>
      <c r="D1" s="12" t="s">
        <v>91</v>
      </c>
      <c r="E1" s="13" t="s">
        <v>92</v>
      </c>
      <c r="F1" s="14" t="s">
        <v>93</v>
      </c>
      <c r="G1" s="15" t="s">
        <v>94</v>
      </c>
      <c r="H1" s="15" t="s">
        <v>95</v>
      </c>
      <c r="I1" s="16" t="s">
        <v>96</v>
      </c>
      <c r="J1" s="17" t="s">
        <v>97</v>
      </c>
      <c r="K1" s="18" t="s">
        <v>98</v>
      </c>
      <c r="L1" s="15" t="s">
        <v>99</v>
      </c>
    </row>
    <row r="2" spans="1:12" ht="21" customHeight="1" thickBot="1">
      <c r="A2" s="492"/>
      <c r="B2" s="804" t="s">
        <v>100</v>
      </c>
      <c r="C2" s="805"/>
      <c r="D2" s="805"/>
      <c r="E2" s="805"/>
      <c r="F2" s="805"/>
      <c r="G2" s="805"/>
      <c r="H2" s="805"/>
      <c r="I2" s="805"/>
      <c r="J2" s="805"/>
      <c r="K2" s="805"/>
      <c r="L2" s="806"/>
    </row>
    <row r="3" spans="1:12" ht="15.75">
      <c r="A3" s="493">
        <v>1</v>
      </c>
      <c r="B3" s="450" t="s">
        <v>101</v>
      </c>
      <c r="C3" s="451" t="s">
        <v>102</v>
      </c>
      <c r="D3" s="452" t="s">
        <v>103</v>
      </c>
      <c r="E3" s="453"/>
      <c r="F3" s="454"/>
      <c r="G3" s="455" t="s">
        <v>104</v>
      </c>
      <c r="H3" s="450" t="s">
        <v>105</v>
      </c>
      <c r="I3" s="456">
        <v>10000</v>
      </c>
      <c r="J3" s="457"/>
      <c r="K3" s="458">
        <f>J3/240</f>
        <v>0</v>
      </c>
      <c r="L3" s="459">
        <f>K3*I3</f>
        <v>0</v>
      </c>
    </row>
    <row r="4" spans="1:12" ht="29.25">
      <c r="A4" s="493"/>
      <c r="B4" s="460"/>
      <c r="C4" s="461" t="s">
        <v>106</v>
      </c>
      <c r="D4" s="461"/>
      <c r="E4" s="462"/>
      <c r="F4" s="463"/>
      <c r="G4" s="464"/>
      <c r="H4" s="465"/>
      <c r="I4" s="466"/>
      <c r="J4" s="467"/>
      <c r="K4" s="468"/>
      <c r="L4" s="469"/>
    </row>
    <row r="5" spans="1:12" ht="16.5" thickBot="1">
      <c r="A5" s="493"/>
      <c r="B5" s="465"/>
      <c r="C5" s="506" t="s">
        <v>107</v>
      </c>
      <c r="D5" s="470"/>
      <c r="E5" s="462"/>
      <c r="F5" s="463"/>
      <c r="G5" s="464"/>
      <c r="H5" s="465"/>
      <c r="I5" s="471"/>
      <c r="J5" s="467"/>
      <c r="K5" s="468"/>
      <c r="L5" s="469"/>
    </row>
    <row r="6" spans="1:12" ht="15.75">
      <c r="A6" s="493">
        <v>2</v>
      </c>
      <c r="B6" s="450" t="s">
        <v>108</v>
      </c>
      <c r="C6" s="451" t="s">
        <v>109</v>
      </c>
      <c r="D6" s="472" t="s">
        <v>110</v>
      </c>
      <c r="E6" s="453"/>
      <c r="F6" s="454"/>
      <c r="G6" s="455" t="s">
        <v>111</v>
      </c>
      <c r="H6" s="450" t="s">
        <v>112</v>
      </c>
      <c r="I6" s="473">
        <v>40000</v>
      </c>
      <c r="J6" s="457"/>
      <c r="K6" s="458">
        <f>J6/120</f>
        <v>0</v>
      </c>
      <c r="L6" s="459">
        <f>K6*I6</f>
        <v>0</v>
      </c>
    </row>
    <row r="7" spans="1:12" ht="30">
      <c r="A7" s="493"/>
      <c r="B7" s="465"/>
      <c r="C7" s="461" t="s">
        <v>113</v>
      </c>
      <c r="D7" s="461"/>
      <c r="E7" s="462"/>
      <c r="F7" s="463"/>
      <c r="G7" s="464"/>
      <c r="H7" s="465"/>
      <c r="I7" s="471"/>
      <c r="J7" s="467"/>
      <c r="K7" s="468"/>
      <c r="L7" s="469"/>
    </row>
    <row r="8" spans="1:12" ht="16.5" thickBot="1">
      <c r="A8" s="493"/>
      <c r="B8" s="474"/>
      <c r="C8" s="507" t="s">
        <v>107</v>
      </c>
      <c r="D8" s="475"/>
      <c r="E8" s="476"/>
      <c r="F8" s="477"/>
      <c r="G8" s="478"/>
      <c r="H8" s="474"/>
      <c r="I8" s="479"/>
      <c r="J8" s="480"/>
      <c r="K8" s="481"/>
      <c r="L8" s="482"/>
    </row>
    <row r="9" spans="1:12" ht="15.75">
      <c r="A9" s="493">
        <v>3</v>
      </c>
      <c r="B9" s="450" t="s">
        <v>114</v>
      </c>
      <c r="C9" s="451" t="s">
        <v>115</v>
      </c>
      <c r="D9" s="483" t="s">
        <v>116</v>
      </c>
      <c r="E9" s="453"/>
      <c r="F9" s="454"/>
      <c r="G9" s="455" t="s">
        <v>117</v>
      </c>
      <c r="H9" s="450" t="s">
        <v>112</v>
      </c>
      <c r="I9" s="473">
        <v>5000</v>
      </c>
      <c r="J9" s="457"/>
      <c r="K9" s="458">
        <f>J9/144</f>
        <v>0</v>
      </c>
      <c r="L9" s="459">
        <f>K9*I9</f>
        <v>0</v>
      </c>
    </row>
    <row r="10" spans="1:12" ht="30">
      <c r="A10" s="493"/>
      <c r="B10" s="465"/>
      <c r="C10" s="461" t="s">
        <v>118</v>
      </c>
      <c r="D10" s="461"/>
      <c r="E10" s="462"/>
      <c r="F10" s="463"/>
      <c r="G10" s="464"/>
      <c r="H10" s="465"/>
      <c r="I10" s="471"/>
      <c r="J10" s="467"/>
      <c r="K10" s="468"/>
      <c r="L10" s="469"/>
    </row>
    <row r="11" spans="1:12" ht="16.5" thickBot="1">
      <c r="A11" s="493"/>
      <c r="B11" s="474"/>
      <c r="C11" s="506" t="s">
        <v>107</v>
      </c>
      <c r="D11" s="484"/>
      <c r="E11" s="476"/>
      <c r="F11" s="477"/>
      <c r="G11" s="478"/>
      <c r="H11" s="474"/>
      <c r="I11" s="479"/>
      <c r="J11" s="480"/>
      <c r="K11" s="481"/>
      <c r="L11" s="482"/>
    </row>
    <row r="12" spans="1:12" ht="15.75">
      <c r="A12" s="493">
        <v>4</v>
      </c>
      <c r="B12" s="450" t="s">
        <v>119</v>
      </c>
      <c r="C12" s="451" t="s">
        <v>120</v>
      </c>
      <c r="D12" s="472" t="s">
        <v>121</v>
      </c>
      <c r="E12" s="453"/>
      <c r="F12" s="454"/>
      <c r="G12" s="455" t="s">
        <v>122</v>
      </c>
      <c r="H12" s="450" t="s">
        <v>112</v>
      </c>
      <c r="I12" s="473">
        <v>15000</v>
      </c>
      <c r="J12" s="457"/>
      <c r="K12" s="458">
        <f>J12/120</f>
        <v>0</v>
      </c>
      <c r="L12" s="459">
        <f>K12*I12</f>
        <v>0</v>
      </c>
    </row>
    <row r="13" spans="1:12" ht="29.25">
      <c r="A13" s="493"/>
      <c r="B13" s="465"/>
      <c r="C13" s="461" t="s">
        <v>123</v>
      </c>
      <c r="D13" s="461"/>
      <c r="E13" s="462"/>
      <c r="F13" s="463"/>
      <c r="G13" s="464"/>
      <c r="H13" s="465"/>
      <c r="I13" s="471"/>
      <c r="J13" s="467"/>
      <c r="K13" s="468"/>
      <c r="L13" s="469"/>
    </row>
    <row r="14" spans="1:12" ht="16.5" thickBot="1">
      <c r="A14" s="493"/>
      <c r="B14" s="474"/>
      <c r="C14" s="507" t="s">
        <v>107</v>
      </c>
      <c r="D14" s="475"/>
      <c r="E14" s="476"/>
      <c r="F14" s="477"/>
      <c r="G14" s="478"/>
      <c r="H14" s="474"/>
      <c r="I14" s="479"/>
      <c r="J14" s="480"/>
      <c r="K14" s="481"/>
      <c r="L14" s="482"/>
    </row>
    <row r="15" spans="1:12" ht="29.25" customHeight="1" thickBot="1">
      <c r="A15" s="493"/>
      <c r="B15" s="807" t="s">
        <v>124</v>
      </c>
      <c r="C15" s="808"/>
      <c r="D15" s="808"/>
      <c r="E15" s="808"/>
      <c r="F15" s="808"/>
      <c r="G15" s="809"/>
      <c r="H15" s="26"/>
      <c r="I15" s="27"/>
      <c r="J15" s="28"/>
      <c r="K15" s="28"/>
      <c r="L15" s="28"/>
    </row>
    <row r="16" spans="1:12" ht="24.95" customHeight="1" thickBot="1">
      <c r="A16" s="493"/>
      <c r="B16" s="810" t="s">
        <v>125</v>
      </c>
      <c r="C16" s="811"/>
      <c r="D16" s="811"/>
      <c r="E16" s="811"/>
      <c r="F16" s="811"/>
      <c r="G16" s="811"/>
      <c r="H16" s="811"/>
      <c r="I16" s="811"/>
      <c r="J16" s="812">
        <f>SUM(L3:L14)</f>
        <v>0</v>
      </c>
      <c r="K16" s="811"/>
      <c r="L16" s="813"/>
    </row>
    <row r="17" spans="1:12" ht="18">
      <c r="A17" s="493"/>
      <c r="B17" s="485"/>
      <c r="C17" s="485"/>
      <c r="D17" s="485"/>
      <c r="E17" s="486"/>
      <c r="F17" s="486"/>
      <c r="G17" s="486"/>
      <c r="H17" s="486"/>
      <c r="I17" s="420"/>
      <c r="J17" s="420"/>
      <c r="K17" s="420"/>
      <c r="L17" s="420"/>
    </row>
    <row r="18" spans="1:12" ht="18">
      <c r="A18" s="493"/>
      <c r="B18" s="814" t="s">
        <v>126</v>
      </c>
      <c r="C18" s="712"/>
      <c r="D18" s="712"/>
      <c r="E18" s="815" t="s">
        <v>127</v>
      </c>
      <c r="F18" s="712"/>
      <c r="G18" s="712"/>
      <c r="H18" s="712"/>
      <c r="I18" s="420"/>
      <c r="J18" s="420"/>
      <c r="K18" s="420"/>
      <c r="L18" s="420"/>
    </row>
    <row r="19" spans="1:12" ht="18">
      <c r="A19" s="493"/>
      <c r="B19" s="485"/>
      <c r="C19" s="485"/>
      <c r="D19" s="485"/>
      <c r="E19" s="801" t="s">
        <v>75</v>
      </c>
      <c r="F19" s="712"/>
      <c r="G19" s="712"/>
      <c r="H19" s="487"/>
      <c r="I19" s="420"/>
      <c r="J19" s="420"/>
      <c r="K19" s="420"/>
      <c r="L19" s="420"/>
    </row>
    <row r="20" spans="1:12" ht="18">
      <c r="A20" s="493"/>
      <c r="B20" s="485"/>
      <c r="C20" s="485"/>
      <c r="D20" s="485"/>
      <c r="E20" s="801" t="s">
        <v>76</v>
      </c>
      <c r="F20" s="712"/>
      <c r="G20" s="712"/>
      <c r="H20" s="487"/>
      <c r="I20" s="420"/>
      <c r="J20" s="420"/>
      <c r="K20" s="420"/>
      <c r="L20" s="420"/>
    </row>
    <row r="21" spans="1:12" ht="18">
      <c r="A21" s="493"/>
      <c r="B21" s="485"/>
      <c r="C21" s="485"/>
      <c r="D21" s="485"/>
      <c r="E21" s="801" t="s">
        <v>77</v>
      </c>
      <c r="F21" s="712"/>
      <c r="G21" s="487"/>
      <c r="H21" s="487"/>
      <c r="I21" s="420"/>
      <c r="J21" s="420"/>
      <c r="K21" s="420"/>
      <c r="L21" s="420"/>
    </row>
    <row r="22" spans="1:12">
      <c r="A22" s="493"/>
      <c r="B22" s="488" t="s">
        <v>58</v>
      </c>
      <c r="C22" s="488"/>
      <c r="D22" s="489"/>
      <c r="E22" s="489"/>
      <c r="F22" s="489"/>
      <c r="G22" s="489"/>
      <c r="H22" s="489"/>
      <c r="I22" s="420"/>
      <c r="J22" s="420"/>
      <c r="K22" s="420"/>
      <c r="L22" s="420"/>
    </row>
    <row r="23" spans="1:12">
      <c r="B23" s="802" t="s">
        <v>128</v>
      </c>
      <c r="C23" s="712"/>
      <c r="D23" s="712"/>
      <c r="E23" s="712"/>
      <c r="F23" s="712"/>
      <c r="G23" s="712"/>
      <c r="H23" s="712"/>
      <c r="I23" s="712"/>
      <c r="J23" s="712"/>
      <c r="K23" s="712"/>
      <c r="L23" s="712"/>
    </row>
    <row r="24" spans="1:12">
      <c r="B24" s="490"/>
      <c r="C24" s="490"/>
      <c r="D24" s="418"/>
      <c r="E24" s="418"/>
      <c r="F24" s="418"/>
      <c r="G24" s="418"/>
      <c r="H24" s="418"/>
      <c r="I24" s="420"/>
      <c r="J24" s="420"/>
      <c r="K24" s="420"/>
      <c r="L24" s="420"/>
    </row>
    <row r="25" spans="1:12">
      <c r="B25" s="803" t="s">
        <v>129</v>
      </c>
      <c r="C25" s="712"/>
      <c r="D25" s="712"/>
      <c r="E25" s="712"/>
      <c r="F25" s="712"/>
      <c r="G25" s="712"/>
      <c r="H25" s="712"/>
      <c r="I25" s="712"/>
      <c r="J25" s="712"/>
      <c r="K25" s="712"/>
      <c r="L25" s="712"/>
    </row>
    <row r="26" spans="1:12">
      <c r="B26" s="491"/>
      <c r="C26" s="491"/>
      <c r="D26" s="491"/>
      <c r="E26" s="491"/>
      <c r="F26" s="491"/>
      <c r="G26" s="491"/>
      <c r="H26" s="491"/>
      <c r="I26" s="420"/>
      <c r="J26" s="420"/>
      <c r="K26" s="420"/>
      <c r="L26" s="420"/>
    </row>
    <row r="27" spans="1:12">
      <c r="B27" s="798" t="s">
        <v>130</v>
      </c>
      <c r="C27" s="772"/>
      <c r="D27" s="772"/>
      <c r="E27" s="772"/>
      <c r="F27" s="772"/>
      <c r="G27" s="772"/>
      <c r="H27" s="772"/>
      <c r="I27" s="772"/>
      <c r="J27" s="772"/>
      <c r="K27" s="772"/>
      <c r="L27" s="772"/>
    </row>
    <row r="28" spans="1:12">
      <c r="B28" s="489"/>
      <c r="C28" s="489"/>
      <c r="D28" s="489"/>
      <c r="E28" s="489"/>
      <c r="F28" s="489"/>
      <c r="G28" s="489"/>
      <c r="H28" s="489"/>
      <c r="I28" s="420"/>
      <c r="J28" s="420"/>
      <c r="K28" s="420"/>
      <c r="L28" s="420"/>
    </row>
    <row r="29" spans="1:12" ht="25.5">
      <c r="B29" s="494" t="s">
        <v>131</v>
      </c>
      <c r="C29" s="778"/>
      <c r="D29" s="779"/>
      <c r="E29" s="779"/>
      <c r="F29" s="779"/>
      <c r="G29" s="779"/>
      <c r="H29" s="779"/>
      <c r="I29" s="779"/>
      <c r="J29" s="779"/>
      <c r="K29" s="779"/>
      <c r="L29" s="779"/>
    </row>
    <row r="30" spans="1:12" ht="25.5">
      <c r="B30" s="495"/>
      <c r="C30" s="496" t="s">
        <v>78</v>
      </c>
      <c r="D30" s="497"/>
      <c r="E30" s="497"/>
      <c r="F30" s="497"/>
      <c r="G30" s="498" t="s">
        <v>88</v>
      </c>
      <c r="H30" s="497"/>
      <c r="I30" s="420"/>
      <c r="J30" s="420"/>
      <c r="K30" s="420"/>
      <c r="L30" s="420"/>
    </row>
    <row r="31" spans="1:12">
      <c r="B31" s="499"/>
      <c r="C31" s="499"/>
      <c r="D31" s="499"/>
      <c r="E31" s="499"/>
      <c r="F31" s="499"/>
      <c r="G31" s="499"/>
      <c r="H31" s="499"/>
      <c r="I31" s="420"/>
      <c r="J31" s="420"/>
      <c r="K31" s="420"/>
      <c r="L31" s="420"/>
    </row>
    <row r="32" spans="1:12">
      <c r="B32" s="778"/>
      <c r="C32" s="779"/>
      <c r="D32" s="779"/>
      <c r="E32" s="779"/>
      <c r="F32" s="779"/>
      <c r="G32" s="779"/>
      <c r="H32" s="779"/>
      <c r="I32" s="779"/>
      <c r="J32" s="779"/>
      <c r="K32" s="779"/>
      <c r="L32" s="779"/>
    </row>
    <row r="33" spans="1:12" ht="25.5">
      <c r="B33" s="500" t="s">
        <v>79</v>
      </c>
      <c r="C33" s="501"/>
      <c r="D33" s="500" t="s">
        <v>80</v>
      </c>
      <c r="E33" s="501"/>
      <c r="F33" s="500" t="s">
        <v>81</v>
      </c>
      <c r="G33" s="495"/>
      <c r="H33" s="500" t="s">
        <v>82</v>
      </c>
      <c r="I33" s="420"/>
      <c r="J33" s="420"/>
      <c r="K33" s="420"/>
      <c r="L33" s="420"/>
    </row>
    <row r="34" spans="1:12" ht="15" customHeight="1">
      <c r="B34" s="501"/>
      <c r="C34" s="501"/>
      <c r="D34" s="501"/>
      <c r="E34" s="501"/>
      <c r="F34" s="501"/>
      <c r="G34" s="501"/>
      <c r="H34" s="501"/>
      <c r="I34" s="420"/>
      <c r="J34" s="420"/>
      <c r="K34" s="420"/>
      <c r="L34" s="420"/>
    </row>
    <row r="35" spans="1:12" ht="15" customHeight="1">
      <c r="B35" s="502"/>
      <c r="C35" s="501"/>
      <c r="D35" s="503"/>
      <c r="E35" s="504"/>
      <c r="F35" s="778"/>
      <c r="G35" s="779"/>
      <c r="H35" s="779"/>
      <c r="I35" s="779"/>
      <c r="J35" s="779"/>
      <c r="K35" s="779"/>
      <c r="L35" s="779"/>
    </row>
    <row r="36" spans="1:12" ht="25.5">
      <c r="B36" s="498" t="s">
        <v>83</v>
      </c>
      <c r="C36" s="501"/>
      <c r="D36" s="500" t="s">
        <v>84</v>
      </c>
      <c r="E36" s="500"/>
      <c r="F36" s="505"/>
      <c r="G36" s="496" t="s">
        <v>86</v>
      </c>
      <c r="H36" s="505"/>
      <c r="I36" s="420"/>
      <c r="J36" s="420"/>
      <c r="K36" s="420"/>
      <c r="L36" s="420"/>
    </row>
    <row r="37" spans="1:12">
      <c r="B37" s="499"/>
      <c r="C37" s="499"/>
      <c r="D37" s="499"/>
      <c r="E37" s="499"/>
      <c r="F37" s="499"/>
      <c r="G37" s="499"/>
      <c r="H37" s="499"/>
      <c r="I37" s="420"/>
      <c r="J37" s="420"/>
      <c r="K37" s="420"/>
      <c r="L37" s="420"/>
    </row>
    <row r="38" spans="1:12" ht="25.5">
      <c r="B38" s="778"/>
      <c r="C38" s="779"/>
      <c r="D38" s="495"/>
      <c r="E38" s="778"/>
      <c r="F38" s="779"/>
      <c r="G38" s="779"/>
      <c r="H38" s="779"/>
      <c r="I38" s="779"/>
      <c r="J38" s="779"/>
      <c r="K38" s="779"/>
      <c r="L38" s="779"/>
    </row>
    <row r="39" spans="1:12" ht="25.5">
      <c r="B39" s="799" t="s">
        <v>85</v>
      </c>
      <c r="C39" s="783"/>
      <c r="D39" s="495"/>
      <c r="E39" s="800" t="s">
        <v>87</v>
      </c>
      <c r="F39" s="712"/>
      <c r="G39" s="712"/>
      <c r="H39" s="712"/>
      <c r="I39" s="420"/>
      <c r="J39" s="420"/>
      <c r="K39" s="420"/>
      <c r="L39" s="420"/>
    </row>
    <row r="40" spans="1:12" ht="25.5">
      <c r="B40" s="501"/>
      <c r="C40" s="501"/>
      <c r="D40" s="501"/>
      <c r="E40" s="501"/>
      <c r="F40" s="501"/>
      <c r="G40" s="501"/>
      <c r="H40" s="501"/>
      <c r="I40" s="420"/>
      <c r="J40" s="420"/>
      <c r="K40" s="420"/>
      <c r="L40" s="420"/>
    </row>
    <row r="41" spans="1:12">
      <c r="B41" s="796" t="s">
        <v>64</v>
      </c>
      <c r="C41" s="712"/>
      <c r="D41" s="712"/>
      <c r="E41" s="712"/>
      <c r="F41" s="712"/>
      <c r="G41" s="712"/>
      <c r="H41" s="712"/>
      <c r="I41" s="712"/>
      <c r="J41" s="712"/>
      <c r="K41" s="712"/>
      <c r="L41" s="712"/>
    </row>
    <row r="42" spans="1:12">
      <c r="A42" s="796" t="s">
        <v>65</v>
      </c>
      <c r="B42" s="712"/>
      <c r="C42" s="712"/>
      <c r="D42" s="712"/>
      <c r="E42" s="712"/>
      <c r="F42" s="712"/>
      <c r="G42" s="712"/>
      <c r="H42" s="712"/>
      <c r="I42" s="712"/>
      <c r="J42" s="712"/>
      <c r="K42" s="712"/>
      <c r="L42" s="712"/>
    </row>
    <row r="43" spans="1:12">
      <c r="A43" s="796" t="s">
        <v>66</v>
      </c>
      <c r="B43" s="712"/>
      <c r="C43" s="712"/>
      <c r="D43" s="712"/>
      <c r="E43" s="712"/>
      <c r="F43" s="712"/>
      <c r="G43" s="712"/>
      <c r="H43" s="712"/>
      <c r="I43" s="712"/>
      <c r="J43" s="712"/>
      <c r="K43" s="712"/>
      <c r="L43" s="712"/>
    </row>
    <row r="44" spans="1:12">
      <c r="A44" s="796" t="s">
        <v>67</v>
      </c>
      <c r="B44" s="712"/>
      <c r="C44" s="712"/>
      <c r="D44" s="712"/>
      <c r="E44" s="712"/>
      <c r="F44" s="712"/>
      <c r="G44" s="712"/>
      <c r="H44" s="712"/>
      <c r="I44" s="712"/>
      <c r="J44" s="712"/>
      <c r="K44" s="712"/>
      <c r="L44" s="712"/>
    </row>
    <row r="45" spans="1:12">
      <c r="A45" s="795" t="s">
        <v>68</v>
      </c>
      <c r="B45" s="712"/>
      <c r="C45" s="712"/>
      <c r="D45" s="712"/>
      <c r="E45" s="712"/>
      <c r="F45" s="712"/>
      <c r="G45" s="712"/>
      <c r="H45" s="712"/>
      <c r="I45" s="712"/>
      <c r="J45" s="712"/>
      <c r="K45" s="712"/>
      <c r="L45" s="712"/>
    </row>
    <row r="46" spans="1:12">
      <c r="A46" s="795" t="s">
        <v>69</v>
      </c>
      <c r="B46" s="712"/>
      <c r="C46" s="712"/>
      <c r="D46" s="712"/>
      <c r="E46" s="712"/>
      <c r="F46" s="712"/>
      <c r="G46" s="712"/>
      <c r="H46" s="712"/>
      <c r="I46" s="712"/>
      <c r="J46" s="712"/>
      <c r="K46" s="712"/>
      <c r="L46" s="712"/>
    </row>
    <row r="47" spans="1:12">
      <c r="A47" s="796" t="s">
        <v>70</v>
      </c>
      <c r="B47" s="712"/>
      <c r="C47" s="712"/>
      <c r="D47" s="712"/>
      <c r="E47" s="712"/>
      <c r="F47" s="712"/>
      <c r="G47" s="712"/>
      <c r="H47" s="712"/>
      <c r="I47" s="712"/>
      <c r="J47" s="712"/>
      <c r="K47" s="712"/>
      <c r="L47" s="712"/>
    </row>
    <row r="48" spans="1:12">
      <c r="A48" s="796" t="s">
        <v>71</v>
      </c>
      <c r="B48" s="712"/>
      <c r="C48" s="712"/>
      <c r="D48" s="712"/>
      <c r="E48" s="712"/>
      <c r="F48" s="712"/>
      <c r="G48" s="712"/>
      <c r="H48" s="712"/>
      <c r="I48" s="712"/>
      <c r="J48" s="712"/>
      <c r="K48" s="712"/>
      <c r="L48" s="712"/>
    </row>
    <row r="49" spans="1:12">
      <c r="A49" s="795" t="s">
        <v>72</v>
      </c>
      <c r="B49" s="712"/>
      <c r="C49" s="712"/>
      <c r="D49" s="712"/>
      <c r="E49" s="712"/>
      <c r="F49" s="712"/>
      <c r="G49" s="712"/>
      <c r="H49" s="712"/>
      <c r="I49" s="712"/>
      <c r="J49" s="712"/>
      <c r="K49" s="712"/>
      <c r="L49" s="712"/>
    </row>
    <row r="50" spans="1:12" ht="15.75">
      <c r="A50" s="797" t="s">
        <v>7</v>
      </c>
      <c r="B50" s="712"/>
      <c r="C50" s="712"/>
      <c r="D50" s="712"/>
      <c r="E50" s="712"/>
      <c r="F50" s="712"/>
      <c r="G50" s="712"/>
      <c r="H50" s="712"/>
      <c r="I50" s="712"/>
      <c r="J50" s="712"/>
      <c r="K50" s="712"/>
      <c r="L50" s="712"/>
    </row>
    <row r="51" spans="1:12" s="420" customFormat="1" ht="15" customHeight="1"/>
    <row r="52" spans="1:12" s="420" customFormat="1" ht="15" customHeight="1"/>
    <row r="53" spans="1:12" s="420" customFormat="1"/>
  </sheetData>
  <mergeCells count="29">
    <mergeCell ref="B2:L2"/>
    <mergeCell ref="B15:G15"/>
    <mergeCell ref="B16:I16"/>
    <mergeCell ref="J16:L16"/>
    <mergeCell ref="B18:D18"/>
    <mergeCell ref="E18:H18"/>
    <mergeCell ref="A44:L44"/>
    <mergeCell ref="A45:L45"/>
    <mergeCell ref="E19:G19"/>
    <mergeCell ref="E20:G20"/>
    <mergeCell ref="E21:F21"/>
    <mergeCell ref="B23:L23"/>
    <mergeCell ref="B25:L25"/>
    <mergeCell ref="A46:L46"/>
    <mergeCell ref="A47:L47"/>
    <mergeCell ref="A50:L50"/>
    <mergeCell ref="B27:L27"/>
    <mergeCell ref="C29:L29"/>
    <mergeCell ref="B32:L32"/>
    <mergeCell ref="F35:L35"/>
    <mergeCell ref="B38:C38"/>
    <mergeCell ref="E38:L38"/>
    <mergeCell ref="A48:L48"/>
    <mergeCell ref="A49:L49"/>
    <mergeCell ref="B39:C39"/>
    <mergeCell ref="E39:H39"/>
    <mergeCell ref="B41:L41"/>
    <mergeCell ref="A42:L42"/>
    <mergeCell ref="A43:L43"/>
  </mergeCells>
  <printOptions horizontalCentered="1" gridLines="1"/>
  <pageMargins left="0.5" right="0.25" top="0.25" bottom="0.5" header="0.25" footer="0.25"/>
  <pageSetup scale="57" pageOrder="overThenDown" orientation="landscape" cellComments="atEn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L1000"/>
  <sheetViews>
    <sheetView workbookViewId="0">
      <pane ySplit="1" topLeftCell="A2" activePane="bottomLeft" state="frozen"/>
      <selection pane="bottomLeft" activeCell="I18" sqref="I18"/>
    </sheetView>
  </sheetViews>
  <sheetFormatPr defaultColWidth="14.42578125" defaultRowHeight="15" customHeight="1"/>
  <cols>
    <col min="1" max="1" width="3.5703125" customWidth="1"/>
    <col min="2" max="2" width="26.140625" customWidth="1"/>
    <col min="3" max="3" width="65.42578125" bestFit="1" customWidth="1"/>
    <col min="4" max="4" width="9.42578125" bestFit="1" customWidth="1"/>
    <col min="5" max="5" width="12.85546875" customWidth="1"/>
    <col min="6" max="6" width="8.140625" customWidth="1"/>
    <col min="7" max="7" width="33.140625" bestFit="1" customWidth="1"/>
    <col min="8" max="8" width="5.42578125" customWidth="1"/>
    <col min="9" max="9" width="8" customWidth="1"/>
    <col min="10" max="10" width="8.7109375" customWidth="1"/>
    <col min="11" max="11" width="7.5703125" customWidth="1"/>
    <col min="12" max="12" width="11.42578125" customWidth="1"/>
  </cols>
  <sheetData>
    <row r="1" spans="1:12" s="568" customFormat="1" ht="50.1" customHeight="1" thickBot="1">
      <c r="A1" s="29"/>
      <c r="B1" s="30" t="s">
        <v>89</v>
      </c>
      <c r="C1" s="31" t="s">
        <v>90</v>
      </c>
      <c r="D1" s="32" t="s">
        <v>91</v>
      </c>
      <c r="E1" s="33" t="s">
        <v>92</v>
      </c>
      <c r="F1" s="34" t="s">
        <v>93</v>
      </c>
      <c r="G1" s="35" t="s">
        <v>94</v>
      </c>
      <c r="H1" s="35" t="s">
        <v>95</v>
      </c>
      <c r="I1" s="36" t="s">
        <v>96</v>
      </c>
      <c r="J1" s="37" t="s">
        <v>97</v>
      </c>
      <c r="K1" s="38" t="s">
        <v>98</v>
      </c>
      <c r="L1" s="35" t="s">
        <v>99</v>
      </c>
    </row>
    <row r="2" spans="1:12" ht="24" thickBot="1">
      <c r="A2" s="2"/>
      <c r="B2" s="818" t="s">
        <v>132</v>
      </c>
      <c r="C2" s="811"/>
      <c r="D2" s="811"/>
      <c r="E2" s="811"/>
      <c r="F2" s="811"/>
      <c r="G2" s="811"/>
      <c r="H2" s="811"/>
      <c r="I2" s="811"/>
      <c r="J2" s="811"/>
      <c r="K2" s="811"/>
      <c r="L2" s="813"/>
    </row>
    <row r="3" spans="1:12" ht="16.5" thickBot="1">
      <c r="A3" s="2">
        <v>1</v>
      </c>
      <c r="B3" s="524" t="s">
        <v>133</v>
      </c>
      <c r="C3" s="525" t="s">
        <v>134</v>
      </c>
      <c r="D3" s="526" t="s">
        <v>135</v>
      </c>
      <c r="E3" s="527"/>
      <c r="F3" s="25"/>
      <c r="G3" s="508" t="s">
        <v>136</v>
      </c>
      <c r="H3" s="509" t="s">
        <v>137</v>
      </c>
      <c r="I3" s="510">
        <v>25</v>
      </c>
      <c r="J3" s="44"/>
      <c r="K3" s="45">
        <f t="shared" ref="K3:K4" si="0">J3/125</f>
        <v>0</v>
      </c>
      <c r="L3" s="46">
        <f>I3*J3</f>
        <v>0</v>
      </c>
    </row>
    <row r="4" spans="1:12" ht="16.5" thickBot="1">
      <c r="A4" s="2">
        <v>2</v>
      </c>
      <c r="B4" s="528" t="s">
        <v>138</v>
      </c>
      <c r="C4" s="529" t="s">
        <v>139</v>
      </c>
      <c r="D4" s="530" t="s">
        <v>135</v>
      </c>
      <c r="E4" s="531"/>
      <c r="F4" s="49"/>
      <c r="G4" s="511" t="s">
        <v>140</v>
      </c>
      <c r="H4" s="512" t="s">
        <v>137</v>
      </c>
      <c r="I4" s="513">
        <v>25</v>
      </c>
      <c r="J4" s="52"/>
      <c r="K4" s="53">
        <f t="shared" si="0"/>
        <v>0</v>
      </c>
      <c r="L4" s="54">
        <f>I4*J4</f>
        <v>0</v>
      </c>
    </row>
    <row r="5" spans="1:12" ht="16.5" thickBot="1">
      <c r="A5" s="2">
        <v>3</v>
      </c>
      <c r="B5" s="524" t="s">
        <v>141</v>
      </c>
      <c r="C5" s="532" t="s">
        <v>142</v>
      </c>
      <c r="D5" s="533" t="s">
        <v>143</v>
      </c>
      <c r="E5" s="534"/>
      <c r="F5" s="20"/>
      <c r="G5" s="514" t="s">
        <v>144</v>
      </c>
      <c r="H5" s="515" t="s">
        <v>137</v>
      </c>
      <c r="I5" s="516">
        <v>144</v>
      </c>
      <c r="J5" s="59"/>
      <c r="K5" s="60">
        <f>J5/95</f>
        <v>0</v>
      </c>
      <c r="L5" s="61">
        <f>I5*J5</f>
        <v>0</v>
      </c>
    </row>
    <row r="6" spans="1:12" ht="16.5" thickBot="1">
      <c r="A6" s="62">
        <v>4</v>
      </c>
      <c r="B6" s="535" t="s">
        <v>145</v>
      </c>
      <c r="C6" s="536" t="s">
        <v>146</v>
      </c>
      <c r="D6" s="533" t="s">
        <v>147</v>
      </c>
      <c r="E6" s="537"/>
      <c r="F6" s="63"/>
      <c r="G6" s="517"/>
      <c r="H6" s="518"/>
      <c r="I6" s="519">
        <v>70</v>
      </c>
      <c r="J6" s="64"/>
      <c r="K6" s="65">
        <f>J6/65</f>
        <v>0</v>
      </c>
      <c r="L6" s="66">
        <f>I6*J6</f>
        <v>0</v>
      </c>
    </row>
    <row r="7" spans="1:12" ht="15.75">
      <c r="A7" s="62">
        <v>5</v>
      </c>
      <c r="B7" s="524" t="s">
        <v>148</v>
      </c>
      <c r="C7" s="532" t="s">
        <v>149</v>
      </c>
      <c r="D7" s="538" t="s">
        <v>150</v>
      </c>
      <c r="E7" s="539"/>
      <c r="F7" s="20"/>
      <c r="G7" s="514" t="s">
        <v>151</v>
      </c>
      <c r="H7" s="515" t="s">
        <v>137</v>
      </c>
      <c r="I7" s="516">
        <v>86</v>
      </c>
      <c r="J7" s="68"/>
      <c r="K7" s="69">
        <f>J7/152</f>
        <v>0</v>
      </c>
      <c r="L7" s="61">
        <f>I7*J7</f>
        <v>0</v>
      </c>
    </row>
    <row r="8" spans="1:12" ht="16.5" thickBot="1">
      <c r="A8" s="70"/>
      <c r="B8" s="540"/>
      <c r="C8" s="541" t="s">
        <v>152</v>
      </c>
      <c r="D8" s="526"/>
      <c r="E8" s="527"/>
      <c r="F8" s="25"/>
      <c r="G8" s="508"/>
      <c r="H8" s="509"/>
      <c r="I8" s="510"/>
      <c r="J8" s="44"/>
      <c r="K8" s="45"/>
      <c r="L8" s="73"/>
    </row>
    <row r="9" spans="1:12" ht="15.75">
      <c r="A9" s="62">
        <v>6</v>
      </c>
      <c r="B9" s="542" t="s">
        <v>153</v>
      </c>
      <c r="C9" s="543" t="s">
        <v>154</v>
      </c>
      <c r="D9" s="544" t="s">
        <v>155</v>
      </c>
      <c r="E9" s="545"/>
      <c r="F9" s="22"/>
      <c r="G9" s="520" t="s">
        <v>156</v>
      </c>
      <c r="H9" s="521" t="s">
        <v>137</v>
      </c>
      <c r="I9" s="522">
        <v>75</v>
      </c>
      <c r="J9" s="79"/>
      <c r="K9" s="80">
        <f>J9/200</f>
        <v>0</v>
      </c>
      <c r="L9" s="81">
        <f>(I9*K9)</f>
        <v>0</v>
      </c>
    </row>
    <row r="10" spans="1:12" ht="15.75">
      <c r="A10" s="62">
        <v>7</v>
      </c>
      <c r="B10" s="542"/>
      <c r="C10" s="543" t="s">
        <v>157</v>
      </c>
      <c r="D10" s="544" t="s">
        <v>158</v>
      </c>
      <c r="E10" s="546"/>
      <c r="F10" s="22"/>
      <c r="G10" s="520" t="s">
        <v>159</v>
      </c>
      <c r="H10" s="521" t="s">
        <v>137</v>
      </c>
      <c r="I10" s="522">
        <v>226</v>
      </c>
      <c r="J10" s="82"/>
      <c r="K10" s="83">
        <f>J10/36</f>
        <v>0</v>
      </c>
      <c r="L10" s="81">
        <f>(I10*K10)</f>
        <v>0</v>
      </c>
    </row>
    <row r="11" spans="1:12" ht="16.5" thickBot="1">
      <c r="A11" s="70"/>
      <c r="B11" s="540"/>
      <c r="C11" s="547"/>
      <c r="D11" s="526"/>
      <c r="E11" s="548"/>
      <c r="F11" s="25"/>
      <c r="G11" s="508" t="s">
        <v>160</v>
      </c>
      <c r="H11" s="509"/>
      <c r="I11" s="510"/>
      <c r="J11" s="86"/>
      <c r="K11" s="87"/>
      <c r="L11" s="73"/>
    </row>
    <row r="12" spans="1:12" ht="15.75">
      <c r="A12" s="62">
        <v>8</v>
      </c>
      <c r="B12" s="542" t="s">
        <v>161</v>
      </c>
      <c r="C12" s="543" t="s">
        <v>162</v>
      </c>
      <c r="D12" s="544" t="s">
        <v>163</v>
      </c>
      <c r="E12" s="545"/>
      <c r="F12" s="22"/>
      <c r="G12" s="520" t="s">
        <v>164</v>
      </c>
      <c r="H12" s="521" t="s">
        <v>137</v>
      </c>
      <c r="I12" s="522">
        <v>10</v>
      </c>
      <c r="J12" s="79"/>
      <c r="K12" s="80">
        <f>J12/96</f>
        <v>0</v>
      </c>
      <c r="L12" s="81">
        <f>(I12*K12)</f>
        <v>0</v>
      </c>
    </row>
    <row r="13" spans="1:12" ht="16.5" thickBot="1">
      <c r="A13" s="70"/>
      <c r="B13" s="542"/>
      <c r="C13" s="549" t="s">
        <v>165</v>
      </c>
      <c r="D13" s="544"/>
      <c r="E13" s="548"/>
      <c r="F13" s="25"/>
      <c r="G13" s="508"/>
      <c r="H13" s="509"/>
      <c r="I13" s="510"/>
      <c r="J13" s="86"/>
      <c r="K13" s="87"/>
      <c r="L13" s="73"/>
    </row>
    <row r="14" spans="1:12" ht="15.75">
      <c r="A14" s="62">
        <v>9</v>
      </c>
      <c r="B14" s="524" t="s">
        <v>166</v>
      </c>
      <c r="C14" s="550" t="s">
        <v>167</v>
      </c>
      <c r="D14" s="538" t="s">
        <v>168</v>
      </c>
      <c r="E14" s="551"/>
      <c r="F14" s="20"/>
      <c r="G14" s="514" t="s">
        <v>169</v>
      </c>
      <c r="H14" s="515" t="s">
        <v>137</v>
      </c>
      <c r="I14" s="516">
        <v>91</v>
      </c>
      <c r="J14" s="59"/>
      <c r="K14" s="60">
        <f>J14/152</f>
        <v>0</v>
      </c>
      <c r="L14" s="61" t="s">
        <v>37</v>
      </c>
    </row>
    <row r="15" spans="1:12" ht="16.5" thickBot="1">
      <c r="A15" s="70"/>
      <c r="B15" s="540"/>
      <c r="C15" s="552" t="s">
        <v>170</v>
      </c>
      <c r="D15" s="526"/>
      <c r="E15" s="548"/>
      <c r="F15" s="25"/>
      <c r="G15" s="508"/>
      <c r="H15" s="509"/>
      <c r="I15" s="510"/>
      <c r="J15" s="86"/>
      <c r="K15" s="87"/>
      <c r="L15" s="73"/>
    </row>
    <row r="16" spans="1:12" ht="15.75">
      <c r="A16" s="62">
        <v>10</v>
      </c>
      <c r="B16" s="524" t="s">
        <v>171</v>
      </c>
      <c r="C16" s="553" t="s">
        <v>172</v>
      </c>
      <c r="D16" s="538" t="s">
        <v>173</v>
      </c>
      <c r="E16" s="551"/>
      <c r="F16" s="20"/>
      <c r="G16" s="514" t="s">
        <v>169</v>
      </c>
      <c r="H16" s="515" t="s">
        <v>137</v>
      </c>
      <c r="I16" s="516">
        <v>275</v>
      </c>
      <c r="J16" s="59"/>
      <c r="K16" s="60">
        <f>J16/60</f>
        <v>0</v>
      </c>
      <c r="L16" s="92">
        <f>I16*J16</f>
        <v>0</v>
      </c>
    </row>
    <row r="17" spans="1:12" ht="16.5" thickBot="1">
      <c r="A17" s="70"/>
      <c r="B17" s="540"/>
      <c r="C17" s="541" t="s">
        <v>174</v>
      </c>
      <c r="D17" s="526"/>
      <c r="E17" s="548"/>
      <c r="F17" s="25"/>
      <c r="G17" s="508"/>
      <c r="H17" s="509"/>
      <c r="I17" s="510"/>
      <c r="J17" s="86"/>
      <c r="K17" s="87"/>
      <c r="L17" s="46"/>
    </row>
    <row r="18" spans="1:12" ht="15.75">
      <c r="A18" s="62">
        <v>11</v>
      </c>
      <c r="B18" s="542" t="s">
        <v>175</v>
      </c>
      <c r="C18" s="554" t="s">
        <v>176</v>
      </c>
      <c r="D18" s="544" t="s">
        <v>177</v>
      </c>
      <c r="E18" s="546"/>
      <c r="F18" s="94"/>
      <c r="G18" s="520" t="s">
        <v>178</v>
      </c>
      <c r="H18" s="515" t="s">
        <v>137</v>
      </c>
      <c r="I18" s="522">
        <v>26</v>
      </c>
      <c r="J18" s="82"/>
      <c r="K18" s="83"/>
      <c r="L18" s="81"/>
    </row>
    <row r="19" spans="1:12" ht="16.5" thickBot="1">
      <c r="A19" s="70"/>
      <c r="B19" s="542"/>
      <c r="C19" s="555"/>
      <c r="D19" s="544"/>
      <c r="E19" s="556"/>
      <c r="F19" s="96"/>
      <c r="G19" s="520"/>
      <c r="H19" s="521"/>
      <c r="I19" s="522"/>
      <c r="J19" s="97"/>
      <c r="K19" s="98"/>
      <c r="L19" s="81"/>
    </row>
    <row r="20" spans="1:12" ht="16.5" thickBot="1">
      <c r="A20" s="62">
        <v>12</v>
      </c>
      <c r="B20" s="557" t="s">
        <v>179</v>
      </c>
      <c r="C20" s="558" t="s">
        <v>180</v>
      </c>
      <c r="D20" s="530" t="s">
        <v>181</v>
      </c>
      <c r="E20" s="531"/>
      <c r="F20" s="49"/>
      <c r="G20" s="511" t="s">
        <v>182</v>
      </c>
      <c r="H20" s="512" t="s">
        <v>137</v>
      </c>
      <c r="I20" s="513">
        <v>102</v>
      </c>
      <c r="J20" s="52"/>
      <c r="K20" s="53">
        <f>J20/120</f>
        <v>0</v>
      </c>
      <c r="L20" s="99">
        <f>J20*I20</f>
        <v>0</v>
      </c>
    </row>
    <row r="21" spans="1:12" ht="15.75">
      <c r="A21" s="62">
        <v>13</v>
      </c>
      <c r="B21" s="542" t="s">
        <v>183</v>
      </c>
      <c r="C21" s="543" t="s">
        <v>184</v>
      </c>
      <c r="D21" s="544" t="s">
        <v>185</v>
      </c>
      <c r="E21" s="559"/>
      <c r="F21" s="22"/>
      <c r="G21" s="520" t="s">
        <v>186</v>
      </c>
      <c r="H21" s="521" t="s">
        <v>137</v>
      </c>
      <c r="I21" s="522">
        <v>20</v>
      </c>
      <c r="J21" s="100"/>
      <c r="K21" s="101">
        <f>J21/18</f>
        <v>0</v>
      </c>
      <c r="L21" s="81">
        <f>I21*J21</f>
        <v>0</v>
      </c>
    </row>
    <row r="22" spans="1:12" ht="16.5" thickBot="1">
      <c r="A22" s="70"/>
      <c r="B22" s="540"/>
      <c r="C22" s="525" t="s">
        <v>187</v>
      </c>
      <c r="D22" s="526" t="s">
        <v>185</v>
      </c>
      <c r="E22" s="527"/>
      <c r="F22" s="25"/>
      <c r="G22" s="508" t="s">
        <v>188</v>
      </c>
      <c r="H22" s="509"/>
      <c r="I22" s="510">
        <v>55</v>
      </c>
      <c r="J22" s="44"/>
      <c r="K22" s="102" t="s">
        <v>189</v>
      </c>
      <c r="L22" s="73">
        <f>I22*J22</f>
        <v>0</v>
      </c>
    </row>
    <row r="23" spans="1:12" ht="16.5" thickBot="1">
      <c r="A23" s="62">
        <v>14</v>
      </c>
      <c r="B23" s="540" t="s">
        <v>190</v>
      </c>
      <c r="C23" s="541" t="s">
        <v>191</v>
      </c>
      <c r="D23" s="526" t="s">
        <v>192</v>
      </c>
      <c r="E23" s="527"/>
      <c r="F23" s="25"/>
      <c r="G23" s="508" t="s">
        <v>193</v>
      </c>
      <c r="H23" s="509" t="s">
        <v>137</v>
      </c>
      <c r="I23" s="510">
        <v>11</v>
      </c>
      <c r="J23" s="44"/>
      <c r="K23" s="45">
        <f t="shared" ref="K23:K24" si="1">J23/48</f>
        <v>0</v>
      </c>
      <c r="L23" s="46">
        <f>I23*J23</f>
        <v>0</v>
      </c>
    </row>
    <row r="24" spans="1:12" ht="15.75">
      <c r="A24" s="62">
        <v>15</v>
      </c>
      <c r="B24" s="542" t="s">
        <v>194</v>
      </c>
      <c r="C24" s="543" t="s">
        <v>195</v>
      </c>
      <c r="D24" s="544" t="s">
        <v>196</v>
      </c>
      <c r="E24" s="551"/>
      <c r="F24" s="22"/>
      <c r="G24" s="520" t="s">
        <v>164</v>
      </c>
      <c r="H24" s="521" t="s">
        <v>137</v>
      </c>
      <c r="I24" s="522">
        <v>10</v>
      </c>
      <c r="J24" s="79"/>
      <c r="K24" s="80">
        <f t="shared" si="1"/>
        <v>0</v>
      </c>
      <c r="L24" s="81">
        <f>(I24*J24)</f>
        <v>0</v>
      </c>
    </row>
    <row r="25" spans="1:12" ht="16.5" thickBot="1">
      <c r="A25" s="70"/>
      <c r="B25" s="542"/>
      <c r="C25" s="549" t="s">
        <v>197</v>
      </c>
      <c r="D25" s="544"/>
      <c r="E25" s="546"/>
      <c r="F25" s="22"/>
      <c r="G25" s="520"/>
      <c r="H25" s="521"/>
      <c r="I25" s="522"/>
      <c r="J25" s="82"/>
      <c r="K25" s="83"/>
      <c r="L25" s="81"/>
    </row>
    <row r="26" spans="1:12" ht="15.75">
      <c r="A26" s="62">
        <v>16</v>
      </c>
      <c r="B26" s="524" t="s">
        <v>198</v>
      </c>
      <c r="C26" s="550" t="s">
        <v>199</v>
      </c>
      <c r="D26" s="538" t="s">
        <v>200</v>
      </c>
      <c r="E26" s="551"/>
      <c r="F26" s="20"/>
      <c r="G26" s="514" t="s">
        <v>164</v>
      </c>
      <c r="H26" s="515" t="s">
        <v>137</v>
      </c>
      <c r="I26" s="516">
        <v>15</v>
      </c>
      <c r="J26" s="59"/>
      <c r="K26" s="60">
        <f>J26/36</f>
        <v>0</v>
      </c>
      <c r="L26" s="61">
        <f>(I26*J26)</f>
        <v>0</v>
      </c>
    </row>
    <row r="27" spans="1:12" ht="16.5" thickBot="1">
      <c r="A27" s="70"/>
      <c r="B27" s="540"/>
      <c r="C27" s="541" t="s">
        <v>201</v>
      </c>
      <c r="D27" s="526"/>
      <c r="E27" s="548"/>
      <c r="F27" s="25"/>
      <c r="G27" s="508"/>
      <c r="H27" s="509"/>
      <c r="I27" s="510"/>
      <c r="J27" s="86"/>
      <c r="K27" s="87"/>
      <c r="L27" s="73"/>
    </row>
    <row r="28" spans="1:12" ht="15.75">
      <c r="A28" s="62">
        <v>17</v>
      </c>
      <c r="B28" s="524" t="s">
        <v>202</v>
      </c>
      <c r="C28" s="560" t="s">
        <v>203</v>
      </c>
      <c r="D28" s="538" t="s">
        <v>204</v>
      </c>
      <c r="E28" s="551"/>
      <c r="F28" s="20"/>
      <c r="G28" s="514" t="s">
        <v>164</v>
      </c>
      <c r="H28" s="515" t="s">
        <v>137</v>
      </c>
      <c r="I28" s="516">
        <v>10</v>
      </c>
      <c r="J28" s="59"/>
      <c r="K28" s="60">
        <f>J28/50</f>
        <v>0</v>
      </c>
      <c r="L28" s="61">
        <f>(I28*J28)</f>
        <v>0</v>
      </c>
    </row>
    <row r="29" spans="1:12" ht="16.5" thickBot="1">
      <c r="A29" s="70"/>
      <c r="B29" s="540"/>
      <c r="C29" s="541" t="s">
        <v>205</v>
      </c>
      <c r="D29" s="526"/>
      <c r="E29" s="548"/>
      <c r="F29" s="25"/>
      <c r="G29" s="508"/>
      <c r="H29" s="509"/>
      <c r="I29" s="510"/>
      <c r="J29" s="86"/>
      <c r="K29" s="87"/>
      <c r="L29" s="73"/>
    </row>
    <row r="30" spans="1:12" ht="15.75">
      <c r="A30" s="62">
        <v>18</v>
      </c>
      <c r="B30" s="542" t="s">
        <v>206</v>
      </c>
      <c r="C30" s="554" t="s">
        <v>207</v>
      </c>
      <c r="D30" s="544" t="s">
        <v>208</v>
      </c>
      <c r="E30" s="551"/>
      <c r="F30" s="20"/>
      <c r="G30" s="520" t="s">
        <v>209</v>
      </c>
      <c r="H30" s="521" t="s">
        <v>210</v>
      </c>
      <c r="I30" s="522">
        <v>25</v>
      </c>
      <c r="J30" s="82"/>
      <c r="K30" s="83">
        <f>J30/5</f>
        <v>0</v>
      </c>
      <c r="L30" s="81">
        <f>I30*J30</f>
        <v>0</v>
      </c>
    </row>
    <row r="31" spans="1:12" ht="16.5" thickBot="1">
      <c r="A31" s="70"/>
      <c r="B31" s="542"/>
      <c r="C31" s="554" t="s">
        <v>211</v>
      </c>
      <c r="D31" s="544" t="s">
        <v>212</v>
      </c>
      <c r="E31" s="548"/>
      <c r="F31" s="25"/>
      <c r="G31" s="520" t="s">
        <v>160</v>
      </c>
      <c r="H31" s="521"/>
      <c r="I31" s="522">
        <v>10</v>
      </c>
      <c r="J31" s="82"/>
      <c r="K31" s="83" t="s">
        <v>189</v>
      </c>
      <c r="L31" s="81"/>
    </row>
    <row r="32" spans="1:12" ht="25.5" thickBot="1">
      <c r="A32" s="62">
        <v>19</v>
      </c>
      <c r="B32" s="528" t="s">
        <v>213</v>
      </c>
      <c r="C32" s="561" t="s">
        <v>214</v>
      </c>
      <c r="D32" s="562" t="s">
        <v>215</v>
      </c>
      <c r="E32" s="563"/>
      <c r="F32" s="49"/>
      <c r="G32" s="511" t="s">
        <v>216</v>
      </c>
      <c r="H32" s="512" t="s">
        <v>137</v>
      </c>
      <c r="I32" s="513">
        <v>50</v>
      </c>
      <c r="J32" s="52"/>
      <c r="K32" s="53">
        <f>J32/138</f>
        <v>0</v>
      </c>
      <c r="L32" s="107">
        <f>I32*J32</f>
        <v>0</v>
      </c>
    </row>
    <row r="33" spans="1:12" ht="15.75">
      <c r="A33" s="62">
        <v>20</v>
      </c>
      <c r="B33" s="542" t="s">
        <v>217</v>
      </c>
      <c r="C33" s="554" t="s">
        <v>218</v>
      </c>
      <c r="D33" s="544" t="s">
        <v>219</v>
      </c>
      <c r="E33" s="545"/>
      <c r="F33" s="22"/>
      <c r="G33" s="520" t="s">
        <v>220</v>
      </c>
      <c r="H33" s="521" t="s">
        <v>137</v>
      </c>
      <c r="I33" s="522">
        <v>10</v>
      </c>
      <c r="J33" s="82"/>
      <c r="K33" s="83">
        <f>J33/56</f>
        <v>0</v>
      </c>
      <c r="L33" s="108">
        <f>J33*I33</f>
        <v>0</v>
      </c>
    </row>
    <row r="34" spans="1:12" ht="16.5" thickBot="1">
      <c r="A34" s="70"/>
      <c r="B34" s="542"/>
      <c r="C34" s="549" t="s">
        <v>221</v>
      </c>
      <c r="D34" s="544"/>
      <c r="E34" s="546"/>
      <c r="F34" s="22"/>
      <c r="G34" s="520" t="s">
        <v>160</v>
      </c>
      <c r="H34" s="521"/>
      <c r="I34" s="522"/>
      <c r="J34" s="82"/>
      <c r="K34" s="109"/>
      <c r="L34" s="110"/>
    </row>
    <row r="35" spans="1:12" ht="15.75">
      <c r="A35" s="62">
        <v>21</v>
      </c>
      <c r="B35" s="524" t="s">
        <v>222</v>
      </c>
      <c r="C35" s="532" t="s">
        <v>223</v>
      </c>
      <c r="D35" s="538" t="s">
        <v>135</v>
      </c>
      <c r="E35" s="551"/>
      <c r="F35" s="20"/>
      <c r="G35" s="514" t="s">
        <v>224</v>
      </c>
      <c r="H35" s="515" t="s">
        <v>137</v>
      </c>
      <c r="I35" s="516">
        <v>66</v>
      </c>
      <c r="J35" s="59"/>
      <c r="K35" s="111">
        <f>J35/100</f>
        <v>0</v>
      </c>
      <c r="L35" s="61">
        <f>J35*I35</f>
        <v>0</v>
      </c>
    </row>
    <row r="36" spans="1:12" ht="16.5" thickBot="1">
      <c r="A36" s="70"/>
      <c r="B36" s="540"/>
      <c r="C36" s="552"/>
      <c r="D36" s="526"/>
      <c r="E36" s="548"/>
      <c r="F36" s="25"/>
      <c r="G36" s="508" t="s">
        <v>225</v>
      </c>
      <c r="H36" s="509"/>
      <c r="I36" s="510"/>
      <c r="J36" s="86"/>
      <c r="K36" s="113" t="s">
        <v>226</v>
      </c>
      <c r="L36" s="73"/>
    </row>
    <row r="37" spans="1:12" ht="15.75">
      <c r="A37" s="62">
        <v>22</v>
      </c>
      <c r="B37" s="524" t="s">
        <v>227</v>
      </c>
      <c r="C37" s="560" t="s">
        <v>228</v>
      </c>
      <c r="D37" s="538" t="s">
        <v>229</v>
      </c>
      <c r="E37" s="551"/>
      <c r="F37" s="20"/>
      <c r="G37" s="514" t="s">
        <v>220</v>
      </c>
      <c r="H37" s="515" t="s">
        <v>137</v>
      </c>
      <c r="I37" s="516">
        <v>10</v>
      </c>
      <c r="J37" s="59"/>
      <c r="K37" s="60">
        <f>J37/60</f>
        <v>0</v>
      </c>
      <c r="L37" s="61">
        <f>(I37*J37)</f>
        <v>0</v>
      </c>
    </row>
    <row r="38" spans="1:12" ht="16.5" thickBot="1">
      <c r="A38" s="70"/>
      <c r="B38" s="540"/>
      <c r="C38" s="541" t="s">
        <v>230</v>
      </c>
      <c r="D38" s="526"/>
      <c r="E38" s="548"/>
      <c r="F38" s="25"/>
      <c r="G38" s="508" t="s">
        <v>160</v>
      </c>
      <c r="H38" s="509"/>
      <c r="I38" s="510"/>
      <c r="J38" s="86"/>
      <c r="K38" s="87"/>
      <c r="L38" s="73"/>
    </row>
    <row r="39" spans="1:12" ht="25.5" thickBot="1">
      <c r="A39" s="62">
        <v>23</v>
      </c>
      <c r="B39" s="524" t="s">
        <v>231</v>
      </c>
      <c r="C39" s="550" t="s">
        <v>232</v>
      </c>
      <c r="D39" s="538" t="s">
        <v>173</v>
      </c>
      <c r="E39" s="551"/>
      <c r="F39" s="22"/>
      <c r="G39" s="520" t="s">
        <v>233</v>
      </c>
      <c r="H39" s="521" t="s">
        <v>234</v>
      </c>
      <c r="I39" s="522">
        <v>20</v>
      </c>
      <c r="J39" s="82"/>
      <c r="K39" s="115">
        <f>J39/5</f>
        <v>0</v>
      </c>
      <c r="L39" s="81">
        <f>I39*J39</f>
        <v>0</v>
      </c>
    </row>
    <row r="40" spans="1:12" ht="24.75" thickBot="1">
      <c r="A40" s="62">
        <v>24</v>
      </c>
      <c r="B40" s="528" t="s">
        <v>235</v>
      </c>
      <c r="C40" s="564" t="s">
        <v>236</v>
      </c>
      <c r="D40" s="562" t="s">
        <v>237</v>
      </c>
      <c r="E40" s="563"/>
      <c r="F40" s="49"/>
      <c r="G40" s="523" t="s">
        <v>238</v>
      </c>
      <c r="H40" s="512" t="s">
        <v>239</v>
      </c>
      <c r="I40" s="513">
        <v>140</v>
      </c>
      <c r="J40" s="52"/>
      <c r="K40" s="117">
        <f>J40/12</f>
        <v>0</v>
      </c>
      <c r="L40" s="107">
        <f>I40*J40</f>
        <v>0</v>
      </c>
    </row>
    <row r="41" spans="1:12" ht="16.5" thickBot="1">
      <c r="A41" s="62">
        <v>25</v>
      </c>
      <c r="B41" s="542" t="s">
        <v>240</v>
      </c>
      <c r="C41" s="554" t="s">
        <v>241</v>
      </c>
      <c r="D41" s="544" t="s">
        <v>242</v>
      </c>
      <c r="E41" s="546"/>
      <c r="F41" s="22"/>
      <c r="G41" s="520" t="s">
        <v>243</v>
      </c>
      <c r="H41" s="521" t="s">
        <v>137</v>
      </c>
      <c r="I41" s="522">
        <v>13</v>
      </c>
      <c r="J41" s="82"/>
      <c r="K41" s="115">
        <f>J41/3</f>
        <v>0</v>
      </c>
      <c r="L41" s="81">
        <f>J41*I41</f>
        <v>0</v>
      </c>
    </row>
    <row r="42" spans="1:12" ht="15.75">
      <c r="A42" s="62">
        <v>26</v>
      </c>
      <c r="B42" s="524" t="s">
        <v>244</v>
      </c>
      <c r="C42" s="550" t="s">
        <v>245</v>
      </c>
      <c r="D42" s="538" t="s">
        <v>246</v>
      </c>
      <c r="E42" s="551"/>
      <c r="F42" s="20"/>
      <c r="G42" s="514" t="s">
        <v>247</v>
      </c>
      <c r="H42" s="515" t="s">
        <v>137</v>
      </c>
      <c r="I42" s="516">
        <v>40</v>
      </c>
      <c r="J42" s="59"/>
      <c r="K42" s="111">
        <f>J42/64</f>
        <v>0</v>
      </c>
      <c r="L42" s="61">
        <f>J42*I42</f>
        <v>0</v>
      </c>
    </row>
    <row r="43" spans="1:12" ht="16.5" thickBot="1">
      <c r="A43" s="62"/>
      <c r="B43" s="540"/>
      <c r="C43" s="565"/>
      <c r="D43" s="526"/>
      <c r="E43" s="548"/>
      <c r="F43" s="25"/>
      <c r="G43" s="508"/>
      <c r="H43" s="509"/>
      <c r="I43" s="510"/>
      <c r="J43" s="86"/>
      <c r="K43" s="113" t="s">
        <v>248</v>
      </c>
      <c r="L43" s="73"/>
    </row>
    <row r="44" spans="1:12" ht="24">
      <c r="A44" s="62">
        <v>27</v>
      </c>
      <c r="B44" s="524" t="s">
        <v>249</v>
      </c>
      <c r="C44" s="550" t="s">
        <v>250</v>
      </c>
      <c r="D44" s="538" t="s">
        <v>251</v>
      </c>
      <c r="E44" s="551"/>
      <c r="F44" s="20"/>
      <c r="G44" s="514" t="s">
        <v>252</v>
      </c>
      <c r="H44" s="515" t="s">
        <v>137</v>
      </c>
      <c r="I44" s="516">
        <v>60</v>
      </c>
      <c r="J44" s="59"/>
      <c r="K44" s="111">
        <f>J44/8</f>
        <v>0</v>
      </c>
      <c r="L44" s="61">
        <f>I44*J44</f>
        <v>0</v>
      </c>
    </row>
    <row r="45" spans="1:12" ht="16.5" thickBot="1">
      <c r="A45" s="70"/>
      <c r="B45" s="540"/>
      <c r="C45" s="541" t="s">
        <v>253</v>
      </c>
      <c r="D45" s="526"/>
      <c r="E45" s="548"/>
      <c r="F45" s="25"/>
      <c r="G45" s="508" t="s">
        <v>254</v>
      </c>
      <c r="H45" s="509"/>
      <c r="I45" s="510"/>
      <c r="J45" s="86"/>
      <c r="K45" s="113" t="s">
        <v>255</v>
      </c>
      <c r="L45" s="73"/>
    </row>
    <row r="46" spans="1:12" ht="16.5" thickBot="1">
      <c r="A46" s="62">
        <v>28</v>
      </c>
      <c r="B46" s="524" t="s">
        <v>256</v>
      </c>
      <c r="C46" s="564" t="s">
        <v>257</v>
      </c>
      <c r="D46" s="530" t="s">
        <v>208</v>
      </c>
      <c r="E46" s="531"/>
      <c r="F46" s="49"/>
      <c r="G46" s="511" t="s">
        <v>164</v>
      </c>
      <c r="H46" s="512" t="s">
        <v>137</v>
      </c>
      <c r="I46" s="513">
        <v>80</v>
      </c>
      <c r="J46" s="52"/>
      <c r="K46" s="117">
        <f>J46/10</f>
        <v>0</v>
      </c>
      <c r="L46" s="107">
        <f>I46*J46</f>
        <v>0</v>
      </c>
    </row>
    <row r="47" spans="1:12" ht="16.5" thickBot="1">
      <c r="A47" s="62">
        <v>29</v>
      </c>
      <c r="B47" s="542"/>
      <c r="C47" s="564" t="s">
        <v>258</v>
      </c>
      <c r="D47" s="530" t="s">
        <v>173</v>
      </c>
      <c r="E47" s="531"/>
      <c r="F47" s="49"/>
      <c r="G47" s="511"/>
      <c r="H47" s="512" t="s">
        <v>137</v>
      </c>
      <c r="I47" s="513">
        <v>110</v>
      </c>
      <c r="J47" s="52"/>
      <c r="K47" s="117">
        <f>J47/5</f>
        <v>0</v>
      </c>
      <c r="L47" s="107">
        <f>I47*J47</f>
        <v>0</v>
      </c>
    </row>
    <row r="48" spans="1:12" ht="16.5" thickBot="1">
      <c r="A48" s="62">
        <v>30</v>
      </c>
      <c r="B48" s="528" t="s">
        <v>259</v>
      </c>
      <c r="C48" s="564" t="s">
        <v>260</v>
      </c>
      <c r="D48" s="530" t="s">
        <v>261</v>
      </c>
      <c r="E48" s="531"/>
      <c r="F48" s="49"/>
      <c r="G48" s="511" t="s">
        <v>262</v>
      </c>
      <c r="H48" s="512" t="s">
        <v>263</v>
      </c>
      <c r="I48" s="513">
        <v>15</v>
      </c>
      <c r="J48" s="52"/>
      <c r="K48" s="117">
        <f>J48/40</f>
        <v>0</v>
      </c>
      <c r="L48" s="107">
        <f>I48*J48</f>
        <v>0</v>
      </c>
    </row>
    <row r="49" spans="1:12" ht="16.5" thickBot="1">
      <c r="A49" s="70"/>
      <c r="B49" s="819" t="s">
        <v>264</v>
      </c>
      <c r="C49" s="719"/>
      <c r="D49" s="719"/>
      <c r="E49" s="820"/>
      <c r="F49" s="119"/>
      <c r="G49" s="821" t="s">
        <v>265</v>
      </c>
      <c r="H49" s="811"/>
      <c r="I49" s="811"/>
      <c r="J49" s="811"/>
      <c r="K49" s="811"/>
      <c r="L49" s="813"/>
    </row>
    <row r="50" spans="1:12" ht="24.75" thickBot="1">
      <c r="A50" s="62">
        <v>31</v>
      </c>
      <c r="B50" s="528"/>
      <c r="C50" s="529" t="s">
        <v>266</v>
      </c>
      <c r="D50" s="566" t="s">
        <v>267</v>
      </c>
      <c r="E50" s="567"/>
      <c r="F50" s="49"/>
      <c r="G50" s="120" t="s">
        <v>268</v>
      </c>
      <c r="H50" s="58" t="s">
        <v>137</v>
      </c>
      <c r="I50" s="121">
        <v>10</v>
      </c>
      <c r="J50" s="52"/>
      <c r="K50" s="53">
        <f t="shared" ref="K50:K53" si="2">J50/48</f>
        <v>0</v>
      </c>
      <c r="L50" s="54">
        <f>J50*I50</f>
        <v>0</v>
      </c>
    </row>
    <row r="51" spans="1:12" ht="24.75" thickBot="1">
      <c r="A51" s="62">
        <v>32</v>
      </c>
      <c r="B51" s="540"/>
      <c r="C51" s="529" t="s">
        <v>269</v>
      </c>
      <c r="D51" s="566" t="s">
        <v>267</v>
      </c>
      <c r="E51" s="567"/>
      <c r="F51" s="49"/>
      <c r="G51" s="120" t="s">
        <v>270</v>
      </c>
      <c r="H51" s="58" t="s">
        <v>137</v>
      </c>
      <c r="I51" s="121">
        <v>10</v>
      </c>
      <c r="J51" s="52"/>
      <c r="K51" s="53">
        <f t="shared" si="2"/>
        <v>0</v>
      </c>
      <c r="L51" s="54">
        <f>J51*I51</f>
        <v>0</v>
      </c>
    </row>
    <row r="52" spans="1:12" ht="24.75" thickBot="1">
      <c r="A52" s="62">
        <v>33</v>
      </c>
      <c r="B52" s="540"/>
      <c r="C52" s="529" t="s">
        <v>271</v>
      </c>
      <c r="D52" s="566" t="s">
        <v>267</v>
      </c>
      <c r="E52" s="567"/>
      <c r="F52" s="49"/>
      <c r="G52" s="120" t="s">
        <v>272</v>
      </c>
      <c r="H52" s="58" t="s">
        <v>137</v>
      </c>
      <c r="I52" s="121">
        <v>11</v>
      </c>
      <c r="J52" s="52"/>
      <c r="K52" s="53">
        <f t="shared" si="2"/>
        <v>0</v>
      </c>
      <c r="L52" s="54">
        <f>J52*I52</f>
        <v>0</v>
      </c>
    </row>
    <row r="53" spans="1:12" ht="24.75" thickBot="1">
      <c r="A53" s="62">
        <v>34</v>
      </c>
      <c r="B53" s="540"/>
      <c r="C53" s="529" t="s">
        <v>273</v>
      </c>
      <c r="D53" s="566" t="s">
        <v>267</v>
      </c>
      <c r="E53" s="567"/>
      <c r="F53" s="49"/>
      <c r="G53" s="120" t="s">
        <v>274</v>
      </c>
      <c r="H53" s="51" t="s">
        <v>137</v>
      </c>
      <c r="I53" s="121">
        <v>24</v>
      </c>
      <c r="J53" s="52"/>
      <c r="K53" s="53">
        <f t="shared" si="2"/>
        <v>0</v>
      </c>
      <c r="L53" s="54">
        <f>J53*I53</f>
        <v>0</v>
      </c>
    </row>
    <row r="54" spans="1:12" ht="15.75" thickBot="1">
      <c r="A54" s="70"/>
      <c r="B54" s="822" t="s">
        <v>275</v>
      </c>
      <c r="C54" s="805"/>
      <c r="D54" s="805"/>
      <c r="E54" s="805"/>
      <c r="F54" s="805"/>
      <c r="G54" s="805"/>
      <c r="H54" s="805"/>
      <c r="I54" s="805"/>
      <c r="J54" s="805"/>
      <c r="K54" s="805"/>
      <c r="L54" s="806"/>
    </row>
    <row r="55" spans="1:12" ht="24.95" customHeight="1" thickTop="1" thickBot="1">
      <c r="A55" s="70"/>
      <c r="B55" s="823" t="s">
        <v>276</v>
      </c>
      <c r="C55" s="824"/>
      <c r="D55" s="824"/>
      <c r="E55" s="824"/>
      <c r="F55" s="824"/>
      <c r="G55" s="824"/>
      <c r="H55" s="824"/>
      <c r="I55" s="824"/>
      <c r="J55" s="825">
        <f>SUM(L3:L53)</f>
        <v>0</v>
      </c>
      <c r="K55" s="824"/>
      <c r="L55" s="826"/>
    </row>
    <row r="56" spans="1:12" ht="53.25" customHeight="1">
      <c r="A56" s="70"/>
      <c r="B56" s="816" t="s">
        <v>277</v>
      </c>
      <c r="C56" s="817"/>
      <c r="D56" s="817"/>
      <c r="E56" s="817"/>
      <c r="F56" s="817"/>
      <c r="G56" s="817"/>
      <c r="H56" s="817"/>
      <c r="I56" s="817"/>
      <c r="J56" s="817"/>
      <c r="K56" s="817"/>
      <c r="L56" s="817"/>
    </row>
    <row r="57" spans="1:12">
      <c r="A57" s="70"/>
    </row>
    <row r="58" spans="1:12">
      <c r="A58" s="70"/>
    </row>
    <row r="59" spans="1:12">
      <c r="A59" s="70"/>
    </row>
    <row r="60" spans="1:12">
      <c r="A60" s="70"/>
    </row>
    <row r="61" spans="1:12">
      <c r="A61" s="70"/>
    </row>
    <row r="62" spans="1:12">
      <c r="A62" s="70"/>
    </row>
    <row r="63" spans="1:12">
      <c r="A63" s="70"/>
    </row>
    <row r="64" spans="1:12">
      <c r="A64" s="70"/>
    </row>
    <row r="65" spans="1:1">
      <c r="A65" s="70"/>
    </row>
    <row r="66" spans="1:1">
      <c r="A66" s="70"/>
    </row>
    <row r="67" spans="1:1">
      <c r="A67" s="70"/>
    </row>
    <row r="68" spans="1:1">
      <c r="A68" s="70"/>
    </row>
    <row r="69" spans="1:1">
      <c r="A69" s="70"/>
    </row>
    <row r="70" spans="1:1">
      <c r="A70" s="70"/>
    </row>
    <row r="71" spans="1:1">
      <c r="A71" s="70"/>
    </row>
    <row r="72" spans="1:1">
      <c r="A72" s="70"/>
    </row>
    <row r="73" spans="1:1">
      <c r="A73" s="70"/>
    </row>
    <row r="74" spans="1:1">
      <c r="A74" s="70"/>
    </row>
    <row r="75" spans="1:1">
      <c r="A75" s="70"/>
    </row>
    <row r="76" spans="1:1">
      <c r="A76" s="70"/>
    </row>
    <row r="77" spans="1:1">
      <c r="A77" s="70"/>
    </row>
    <row r="78" spans="1:1">
      <c r="A78" s="70"/>
    </row>
    <row r="79" spans="1:1">
      <c r="A79" s="70"/>
    </row>
    <row r="80" spans="1:1">
      <c r="A80" s="70"/>
    </row>
    <row r="81" spans="1:1">
      <c r="A81" s="70"/>
    </row>
    <row r="82" spans="1:1">
      <c r="A82" s="70"/>
    </row>
    <row r="83" spans="1:1">
      <c r="A83" s="70"/>
    </row>
    <row r="84" spans="1:1">
      <c r="A84" s="70"/>
    </row>
    <row r="85" spans="1:1">
      <c r="A85" s="70"/>
    </row>
    <row r="86" spans="1:1">
      <c r="A86" s="70"/>
    </row>
    <row r="87" spans="1:1">
      <c r="A87" s="70"/>
    </row>
    <row r="88" spans="1:1">
      <c r="A88" s="70"/>
    </row>
    <row r="89" spans="1:1">
      <c r="A89" s="70"/>
    </row>
    <row r="90" spans="1:1">
      <c r="A90" s="70"/>
    </row>
    <row r="91" spans="1:1">
      <c r="A91" s="70"/>
    </row>
    <row r="92" spans="1:1">
      <c r="A92" s="70"/>
    </row>
    <row r="93" spans="1:1">
      <c r="A93" s="70"/>
    </row>
    <row r="94" spans="1:1">
      <c r="A94" s="70"/>
    </row>
    <row r="95" spans="1:1">
      <c r="A95" s="70"/>
    </row>
    <row r="96" spans="1:1">
      <c r="A96" s="70"/>
    </row>
    <row r="97" spans="1:1">
      <c r="A97" s="70"/>
    </row>
    <row r="98" spans="1:1">
      <c r="A98" s="70"/>
    </row>
    <row r="99" spans="1:1">
      <c r="A99" s="70"/>
    </row>
    <row r="100" spans="1:1">
      <c r="A100" s="70"/>
    </row>
    <row r="101" spans="1:1">
      <c r="A101" s="70"/>
    </row>
    <row r="102" spans="1:1">
      <c r="A102" s="70"/>
    </row>
    <row r="103" spans="1:1">
      <c r="A103" s="70"/>
    </row>
    <row r="104" spans="1:1">
      <c r="A104" s="70"/>
    </row>
    <row r="105" spans="1:1">
      <c r="A105" s="70"/>
    </row>
    <row r="106" spans="1:1">
      <c r="A106" s="70"/>
    </row>
    <row r="107" spans="1:1">
      <c r="A107" s="70"/>
    </row>
    <row r="108" spans="1:1">
      <c r="A108" s="70"/>
    </row>
    <row r="109" spans="1:1">
      <c r="A109" s="70"/>
    </row>
    <row r="110" spans="1:1">
      <c r="A110" s="70"/>
    </row>
    <row r="111" spans="1:1">
      <c r="A111" s="70"/>
    </row>
    <row r="112" spans="1:1">
      <c r="A112" s="70"/>
    </row>
    <row r="113" spans="1:1">
      <c r="A113" s="70"/>
    </row>
    <row r="114" spans="1:1">
      <c r="A114" s="70"/>
    </row>
    <row r="115" spans="1:1">
      <c r="A115" s="70"/>
    </row>
    <row r="116" spans="1:1">
      <c r="A116" s="70"/>
    </row>
    <row r="117" spans="1:1">
      <c r="A117" s="70"/>
    </row>
    <row r="118" spans="1:1">
      <c r="A118" s="70"/>
    </row>
    <row r="119" spans="1:1">
      <c r="A119" s="70"/>
    </row>
    <row r="120" spans="1:1">
      <c r="A120" s="70"/>
    </row>
    <row r="121" spans="1:1">
      <c r="A121" s="70"/>
    </row>
    <row r="122" spans="1:1">
      <c r="A122" s="70"/>
    </row>
    <row r="123" spans="1:1">
      <c r="A123" s="70"/>
    </row>
    <row r="124" spans="1:1">
      <c r="A124" s="70"/>
    </row>
    <row r="125" spans="1:1">
      <c r="A125" s="70"/>
    </row>
    <row r="126" spans="1:1">
      <c r="A126" s="70"/>
    </row>
    <row r="127" spans="1:1">
      <c r="A127" s="70"/>
    </row>
    <row r="128" spans="1:1">
      <c r="A128" s="70"/>
    </row>
    <row r="129" spans="1:1">
      <c r="A129" s="70"/>
    </row>
    <row r="130" spans="1:1">
      <c r="A130" s="70"/>
    </row>
    <row r="131" spans="1:1">
      <c r="A131" s="70"/>
    </row>
    <row r="132" spans="1:1">
      <c r="A132" s="70"/>
    </row>
    <row r="133" spans="1:1">
      <c r="A133" s="70"/>
    </row>
    <row r="134" spans="1:1">
      <c r="A134" s="70"/>
    </row>
    <row r="135" spans="1:1">
      <c r="A135" s="70"/>
    </row>
    <row r="136" spans="1:1">
      <c r="A136" s="70"/>
    </row>
    <row r="137" spans="1:1">
      <c r="A137" s="70"/>
    </row>
    <row r="138" spans="1:1">
      <c r="A138" s="70"/>
    </row>
    <row r="139" spans="1:1">
      <c r="A139" s="70"/>
    </row>
    <row r="140" spans="1:1">
      <c r="A140" s="70"/>
    </row>
    <row r="141" spans="1:1">
      <c r="A141" s="70"/>
    </row>
    <row r="142" spans="1:1">
      <c r="A142" s="70"/>
    </row>
    <row r="143" spans="1:1">
      <c r="A143" s="70"/>
    </row>
    <row r="144" spans="1:1">
      <c r="A144" s="70"/>
    </row>
    <row r="145" spans="1:1">
      <c r="A145" s="70"/>
    </row>
    <row r="146" spans="1:1">
      <c r="A146" s="70"/>
    </row>
    <row r="147" spans="1:1">
      <c r="A147" s="70"/>
    </row>
    <row r="148" spans="1:1">
      <c r="A148" s="70"/>
    </row>
    <row r="149" spans="1:1">
      <c r="A149" s="70"/>
    </row>
    <row r="150" spans="1:1">
      <c r="A150" s="70"/>
    </row>
    <row r="151" spans="1:1">
      <c r="A151" s="70"/>
    </row>
    <row r="152" spans="1:1">
      <c r="A152" s="70"/>
    </row>
    <row r="153" spans="1:1">
      <c r="A153" s="70"/>
    </row>
    <row r="154" spans="1:1">
      <c r="A154" s="70"/>
    </row>
    <row r="155" spans="1:1">
      <c r="A155" s="70"/>
    </row>
    <row r="156" spans="1:1">
      <c r="A156" s="70"/>
    </row>
    <row r="157" spans="1:1">
      <c r="A157" s="70"/>
    </row>
    <row r="158" spans="1:1">
      <c r="A158" s="70"/>
    </row>
    <row r="159" spans="1:1">
      <c r="A159" s="70"/>
    </row>
    <row r="160" spans="1:1">
      <c r="A160" s="70"/>
    </row>
    <row r="161" spans="1:1">
      <c r="A161" s="70"/>
    </row>
    <row r="162" spans="1:1">
      <c r="A162" s="70"/>
    </row>
    <row r="163" spans="1:1">
      <c r="A163" s="70"/>
    </row>
    <row r="164" spans="1:1">
      <c r="A164" s="70"/>
    </row>
    <row r="165" spans="1:1">
      <c r="A165" s="70"/>
    </row>
    <row r="166" spans="1:1">
      <c r="A166" s="70"/>
    </row>
    <row r="167" spans="1:1">
      <c r="A167" s="70"/>
    </row>
    <row r="168" spans="1:1">
      <c r="A168" s="70"/>
    </row>
    <row r="169" spans="1:1">
      <c r="A169" s="70"/>
    </row>
    <row r="170" spans="1:1">
      <c r="A170" s="70"/>
    </row>
    <row r="171" spans="1:1">
      <c r="A171" s="70"/>
    </row>
    <row r="172" spans="1:1">
      <c r="A172" s="70"/>
    </row>
    <row r="173" spans="1:1">
      <c r="A173" s="70"/>
    </row>
    <row r="174" spans="1:1">
      <c r="A174" s="70"/>
    </row>
    <row r="175" spans="1:1">
      <c r="A175" s="70"/>
    </row>
    <row r="176" spans="1:1">
      <c r="A176" s="70"/>
    </row>
    <row r="177" spans="1:1">
      <c r="A177" s="70"/>
    </row>
    <row r="178" spans="1:1">
      <c r="A178" s="70"/>
    </row>
    <row r="179" spans="1:1">
      <c r="A179" s="70"/>
    </row>
    <row r="180" spans="1:1">
      <c r="A180" s="70"/>
    </row>
    <row r="181" spans="1:1">
      <c r="A181" s="70"/>
    </row>
    <row r="182" spans="1:1">
      <c r="A182" s="70"/>
    </row>
    <row r="183" spans="1:1">
      <c r="A183" s="70"/>
    </row>
    <row r="184" spans="1:1">
      <c r="A184" s="70"/>
    </row>
    <row r="185" spans="1:1">
      <c r="A185" s="70"/>
    </row>
    <row r="186" spans="1:1">
      <c r="A186" s="70"/>
    </row>
    <row r="187" spans="1:1">
      <c r="A187" s="70"/>
    </row>
    <row r="188" spans="1:1">
      <c r="A188" s="70"/>
    </row>
    <row r="189" spans="1:1">
      <c r="A189" s="70"/>
    </row>
    <row r="190" spans="1:1">
      <c r="A190" s="70"/>
    </row>
    <row r="191" spans="1:1">
      <c r="A191" s="70"/>
    </row>
    <row r="192" spans="1:1">
      <c r="A192" s="70"/>
    </row>
    <row r="193" spans="1:1">
      <c r="A193" s="70"/>
    </row>
    <row r="194" spans="1:1">
      <c r="A194" s="70"/>
    </row>
    <row r="195" spans="1:1">
      <c r="A195" s="70"/>
    </row>
    <row r="196" spans="1:1">
      <c r="A196" s="70"/>
    </row>
    <row r="197" spans="1:1">
      <c r="A197" s="70"/>
    </row>
    <row r="198" spans="1:1">
      <c r="A198" s="70"/>
    </row>
    <row r="199" spans="1:1">
      <c r="A199" s="70"/>
    </row>
    <row r="200" spans="1:1">
      <c r="A200" s="70"/>
    </row>
    <row r="201" spans="1:1">
      <c r="A201" s="70"/>
    </row>
    <row r="202" spans="1:1">
      <c r="A202" s="70"/>
    </row>
    <row r="203" spans="1:1">
      <c r="A203" s="70"/>
    </row>
    <row r="204" spans="1:1">
      <c r="A204" s="70"/>
    </row>
    <row r="205" spans="1:1">
      <c r="A205" s="70"/>
    </row>
    <row r="206" spans="1:1">
      <c r="A206" s="70"/>
    </row>
    <row r="207" spans="1:1">
      <c r="A207" s="70"/>
    </row>
    <row r="208" spans="1:1">
      <c r="A208" s="70"/>
    </row>
    <row r="209" spans="1:1">
      <c r="A209" s="70"/>
    </row>
    <row r="210" spans="1:1">
      <c r="A210" s="70"/>
    </row>
    <row r="211" spans="1:1">
      <c r="A211" s="70"/>
    </row>
    <row r="212" spans="1:1">
      <c r="A212" s="70"/>
    </row>
    <row r="213" spans="1:1">
      <c r="A213" s="70"/>
    </row>
    <row r="214" spans="1:1">
      <c r="A214" s="70"/>
    </row>
    <row r="215" spans="1:1">
      <c r="A215" s="70"/>
    </row>
    <row r="216" spans="1:1">
      <c r="A216" s="70"/>
    </row>
    <row r="217" spans="1:1">
      <c r="A217" s="70"/>
    </row>
    <row r="218" spans="1:1">
      <c r="A218" s="70"/>
    </row>
    <row r="219" spans="1:1">
      <c r="A219" s="70"/>
    </row>
    <row r="220" spans="1:1">
      <c r="A220" s="70"/>
    </row>
    <row r="221" spans="1:1">
      <c r="A221" s="70"/>
    </row>
    <row r="222" spans="1:1">
      <c r="A222" s="70"/>
    </row>
    <row r="223" spans="1:1">
      <c r="A223" s="70"/>
    </row>
    <row r="224" spans="1:1">
      <c r="A224" s="70"/>
    </row>
    <row r="225" spans="1:1">
      <c r="A225" s="70"/>
    </row>
    <row r="226" spans="1:1">
      <c r="A226" s="70"/>
    </row>
    <row r="227" spans="1:1">
      <c r="A227" s="70"/>
    </row>
    <row r="228" spans="1:1">
      <c r="A228" s="70"/>
    </row>
    <row r="229" spans="1:1">
      <c r="A229" s="70"/>
    </row>
    <row r="230" spans="1:1">
      <c r="A230" s="70"/>
    </row>
    <row r="231" spans="1:1">
      <c r="A231" s="70"/>
    </row>
    <row r="232" spans="1:1">
      <c r="A232" s="70"/>
    </row>
    <row r="233" spans="1:1">
      <c r="A233" s="70"/>
    </row>
    <row r="234" spans="1:1">
      <c r="A234" s="70"/>
    </row>
    <row r="235" spans="1:1">
      <c r="A235" s="70"/>
    </row>
    <row r="236" spans="1:1">
      <c r="A236" s="70"/>
    </row>
    <row r="237" spans="1:1">
      <c r="A237" s="70"/>
    </row>
    <row r="238" spans="1:1">
      <c r="A238" s="70"/>
    </row>
    <row r="239" spans="1:1">
      <c r="A239" s="70"/>
    </row>
    <row r="240" spans="1:1">
      <c r="A240" s="70"/>
    </row>
    <row r="241" spans="1:1">
      <c r="A241" s="70"/>
    </row>
    <row r="242" spans="1:1">
      <c r="A242" s="70"/>
    </row>
    <row r="243" spans="1:1">
      <c r="A243" s="70"/>
    </row>
    <row r="244" spans="1:1">
      <c r="A244" s="70"/>
    </row>
    <row r="245" spans="1:1">
      <c r="A245" s="70"/>
    </row>
    <row r="246" spans="1:1">
      <c r="A246" s="70"/>
    </row>
    <row r="247" spans="1:1">
      <c r="A247" s="70"/>
    </row>
    <row r="248" spans="1:1">
      <c r="A248" s="70"/>
    </row>
    <row r="249" spans="1:1">
      <c r="A249" s="70"/>
    </row>
    <row r="250" spans="1:1">
      <c r="A250" s="70"/>
    </row>
    <row r="251" spans="1:1">
      <c r="A251" s="70"/>
    </row>
    <row r="252" spans="1:1">
      <c r="A252" s="70"/>
    </row>
    <row r="253" spans="1:1">
      <c r="A253" s="70"/>
    </row>
    <row r="254" spans="1:1">
      <c r="A254" s="70"/>
    </row>
    <row r="255" spans="1:1">
      <c r="A255" s="70"/>
    </row>
    <row r="256" spans="1:1">
      <c r="A256" s="70"/>
    </row>
    <row r="257" spans="1:1">
      <c r="A257" s="70"/>
    </row>
    <row r="258" spans="1:1">
      <c r="A258" s="70"/>
    </row>
    <row r="259" spans="1:1">
      <c r="A259" s="70"/>
    </row>
    <row r="260" spans="1:1">
      <c r="A260" s="70"/>
    </row>
    <row r="261" spans="1:1">
      <c r="A261" s="70"/>
    </row>
    <row r="262" spans="1:1">
      <c r="A262" s="70"/>
    </row>
    <row r="263" spans="1:1">
      <c r="A263" s="70"/>
    </row>
    <row r="264" spans="1:1">
      <c r="A264" s="70"/>
    </row>
    <row r="265" spans="1:1">
      <c r="A265" s="70"/>
    </row>
    <row r="266" spans="1:1">
      <c r="A266" s="70"/>
    </row>
    <row r="267" spans="1:1">
      <c r="A267" s="70"/>
    </row>
    <row r="268" spans="1:1">
      <c r="A268" s="70"/>
    </row>
    <row r="269" spans="1:1">
      <c r="A269" s="70"/>
    </row>
    <row r="270" spans="1:1">
      <c r="A270" s="70"/>
    </row>
    <row r="271" spans="1:1">
      <c r="A271" s="70"/>
    </row>
    <row r="272" spans="1:1">
      <c r="A272" s="70"/>
    </row>
    <row r="273" spans="1:1">
      <c r="A273" s="70"/>
    </row>
    <row r="274" spans="1:1">
      <c r="A274" s="70"/>
    </row>
    <row r="275" spans="1:1">
      <c r="A275" s="70"/>
    </row>
    <row r="276" spans="1:1">
      <c r="A276" s="70"/>
    </row>
    <row r="277" spans="1:1">
      <c r="A277" s="70"/>
    </row>
    <row r="278" spans="1:1">
      <c r="A278" s="70"/>
    </row>
    <row r="279" spans="1:1">
      <c r="A279" s="70"/>
    </row>
    <row r="280" spans="1:1">
      <c r="A280" s="70"/>
    </row>
    <row r="281" spans="1:1">
      <c r="A281" s="70"/>
    </row>
    <row r="282" spans="1:1">
      <c r="A282" s="70"/>
    </row>
    <row r="283" spans="1:1">
      <c r="A283" s="70"/>
    </row>
    <row r="284" spans="1:1">
      <c r="A284" s="70"/>
    </row>
    <row r="285" spans="1:1">
      <c r="A285" s="70"/>
    </row>
    <row r="286" spans="1:1">
      <c r="A286" s="70"/>
    </row>
    <row r="287" spans="1:1">
      <c r="A287" s="70"/>
    </row>
    <row r="288" spans="1:1">
      <c r="A288" s="70"/>
    </row>
    <row r="289" spans="1:1">
      <c r="A289" s="70"/>
    </row>
    <row r="290" spans="1:1">
      <c r="A290" s="70"/>
    </row>
    <row r="291" spans="1:1">
      <c r="A291" s="70"/>
    </row>
    <row r="292" spans="1:1">
      <c r="A292" s="70"/>
    </row>
    <row r="293" spans="1:1">
      <c r="A293" s="70"/>
    </row>
    <row r="294" spans="1:1">
      <c r="A294" s="70"/>
    </row>
    <row r="295" spans="1:1">
      <c r="A295" s="70"/>
    </row>
    <row r="296" spans="1:1">
      <c r="A296" s="70"/>
    </row>
    <row r="297" spans="1:1">
      <c r="A297" s="70"/>
    </row>
    <row r="298" spans="1:1">
      <c r="A298" s="70"/>
    </row>
    <row r="299" spans="1:1">
      <c r="A299" s="70"/>
    </row>
    <row r="300" spans="1:1">
      <c r="A300" s="70"/>
    </row>
    <row r="301" spans="1:1">
      <c r="A301" s="70"/>
    </row>
    <row r="302" spans="1:1">
      <c r="A302" s="70"/>
    </row>
    <row r="303" spans="1:1">
      <c r="A303" s="70"/>
    </row>
    <row r="304" spans="1:1">
      <c r="A304" s="70"/>
    </row>
    <row r="305" spans="1:1">
      <c r="A305" s="70"/>
    </row>
    <row r="306" spans="1:1">
      <c r="A306" s="70"/>
    </row>
    <row r="307" spans="1:1">
      <c r="A307" s="70"/>
    </row>
    <row r="308" spans="1:1">
      <c r="A308" s="70"/>
    </row>
    <row r="309" spans="1:1">
      <c r="A309" s="70"/>
    </row>
    <row r="310" spans="1:1">
      <c r="A310" s="70"/>
    </row>
    <row r="311" spans="1:1">
      <c r="A311" s="70"/>
    </row>
    <row r="312" spans="1:1">
      <c r="A312" s="70"/>
    </row>
    <row r="313" spans="1:1">
      <c r="A313" s="70"/>
    </row>
    <row r="314" spans="1:1">
      <c r="A314" s="70"/>
    </row>
    <row r="315" spans="1:1">
      <c r="A315" s="70"/>
    </row>
    <row r="316" spans="1:1">
      <c r="A316" s="70"/>
    </row>
    <row r="317" spans="1:1">
      <c r="A317" s="70"/>
    </row>
    <row r="318" spans="1:1">
      <c r="A318" s="70"/>
    </row>
    <row r="319" spans="1:1">
      <c r="A319" s="70"/>
    </row>
    <row r="320" spans="1:1">
      <c r="A320" s="70"/>
    </row>
    <row r="321" spans="1:1">
      <c r="A321" s="70"/>
    </row>
    <row r="322" spans="1:1">
      <c r="A322" s="70"/>
    </row>
    <row r="323" spans="1:1">
      <c r="A323" s="70"/>
    </row>
    <row r="324" spans="1:1">
      <c r="A324" s="70"/>
    </row>
    <row r="325" spans="1:1">
      <c r="A325" s="70"/>
    </row>
    <row r="326" spans="1:1">
      <c r="A326" s="70"/>
    </row>
    <row r="327" spans="1:1">
      <c r="A327" s="70"/>
    </row>
    <row r="328" spans="1:1">
      <c r="A328" s="70"/>
    </row>
    <row r="329" spans="1:1">
      <c r="A329" s="70"/>
    </row>
    <row r="330" spans="1:1">
      <c r="A330" s="70"/>
    </row>
    <row r="331" spans="1:1">
      <c r="A331" s="70"/>
    </row>
    <row r="332" spans="1:1">
      <c r="A332" s="70"/>
    </row>
    <row r="333" spans="1:1">
      <c r="A333" s="70"/>
    </row>
    <row r="334" spans="1:1">
      <c r="A334" s="70"/>
    </row>
    <row r="335" spans="1:1">
      <c r="A335" s="70"/>
    </row>
    <row r="336" spans="1:1">
      <c r="A336" s="70"/>
    </row>
    <row r="337" spans="1:1">
      <c r="A337" s="70"/>
    </row>
    <row r="338" spans="1:1">
      <c r="A338" s="70"/>
    </row>
    <row r="339" spans="1:1">
      <c r="A339" s="70"/>
    </row>
    <row r="340" spans="1:1">
      <c r="A340" s="70"/>
    </row>
    <row r="341" spans="1:1">
      <c r="A341" s="70"/>
    </row>
    <row r="342" spans="1:1">
      <c r="A342" s="70"/>
    </row>
    <row r="343" spans="1:1">
      <c r="A343" s="70"/>
    </row>
    <row r="344" spans="1:1">
      <c r="A344" s="70"/>
    </row>
    <row r="345" spans="1:1">
      <c r="A345" s="70"/>
    </row>
    <row r="346" spans="1:1">
      <c r="A346" s="70"/>
    </row>
    <row r="347" spans="1:1">
      <c r="A347" s="70"/>
    </row>
    <row r="348" spans="1:1">
      <c r="A348" s="70"/>
    </row>
    <row r="349" spans="1:1">
      <c r="A349" s="70"/>
    </row>
    <row r="350" spans="1:1">
      <c r="A350" s="70"/>
    </row>
    <row r="351" spans="1:1">
      <c r="A351" s="70"/>
    </row>
    <row r="352" spans="1:1">
      <c r="A352" s="70"/>
    </row>
    <row r="353" spans="1:1">
      <c r="A353" s="70"/>
    </row>
    <row r="354" spans="1:1">
      <c r="A354" s="70"/>
    </row>
    <row r="355" spans="1:1">
      <c r="A355" s="70"/>
    </row>
    <row r="356" spans="1:1">
      <c r="A356" s="70"/>
    </row>
    <row r="357" spans="1:1">
      <c r="A357" s="70"/>
    </row>
    <row r="358" spans="1:1">
      <c r="A358" s="70"/>
    </row>
    <row r="359" spans="1:1">
      <c r="A359" s="70"/>
    </row>
    <row r="360" spans="1:1">
      <c r="A360" s="70"/>
    </row>
    <row r="361" spans="1:1">
      <c r="A361" s="70"/>
    </row>
    <row r="362" spans="1:1">
      <c r="A362" s="70"/>
    </row>
    <row r="363" spans="1:1">
      <c r="A363" s="70"/>
    </row>
    <row r="364" spans="1:1">
      <c r="A364" s="70"/>
    </row>
    <row r="365" spans="1:1">
      <c r="A365" s="70"/>
    </row>
    <row r="366" spans="1:1">
      <c r="A366" s="70"/>
    </row>
    <row r="367" spans="1:1">
      <c r="A367" s="70"/>
    </row>
    <row r="368" spans="1:1">
      <c r="A368" s="70"/>
    </row>
    <row r="369" spans="1:1">
      <c r="A369" s="70"/>
    </row>
    <row r="370" spans="1:1">
      <c r="A370" s="70"/>
    </row>
    <row r="371" spans="1:1">
      <c r="A371" s="70"/>
    </row>
    <row r="372" spans="1:1">
      <c r="A372" s="70"/>
    </row>
    <row r="373" spans="1:1">
      <c r="A373" s="70"/>
    </row>
    <row r="374" spans="1:1">
      <c r="A374" s="70"/>
    </row>
    <row r="375" spans="1:1">
      <c r="A375" s="70"/>
    </row>
    <row r="376" spans="1:1">
      <c r="A376" s="70"/>
    </row>
    <row r="377" spans="1:1">
      <c r="A377" s="70"/>
    </row>
    <row r="378" spans="1:1">
      <c r="A378" s="70"/>
    </row>
    <row r="379" spans="1:1">
      <c r="A379" s="70"/>
    </row>
    <row r="380" spans="1:1">
      <c r="A380" s="70"/>
    </row>
    <row r="381" spans="1:1">
      <c r="A381" s="70"/>
    </row>
    <row r="382" spans="1:1">
      <c r="A382" s="70"/>
    </row>
    <row r="383" spans="1:1">
      <c r="A383" s="70"/>
    </row>
    <row r="384" spans="1:1">
      <c r="A384" s="70"/>
    </row>
    <row r="385" spans="1:1">
      <c r="A385" s="70"/>
    </row>
    <row r="386" spans="1:1">
      <c r="A386" s="70"/>
    </row>
    <row r="387" spans="1:1">
      <c r="A387" s="70"/>
    </row>
    <row r="388" spans="1:1">
      <c r="A388" s="70"/>
    </row>
    <row r="389" spans="1:1">
      <c r="A389" s="70"/>
    </row>
    <row r="390" spans="1:1">
      <c r="A390" s="70"/>
    </row>
    <row r="391" spans="1:1">
      <c r="A391" s="70"/>
    </row>
    <row r="392" spans="1:1">
      <c r="A392" s="70"/>
    </row>
    <row r="393" spans="1:1">
      <c r="A393" s="70"/>
    </row>
    <row r="394" spans="1:1">
      <c r="A394" s="70"/>
    </row>
    <row r="395" spans="1:1">
      <c r="A395" s="70"/>
    </row>
    <row r="396" spans="1:1">
      <c r="A396" s="70"/>
    </row>
    <row r="397" spans="1:1">
      <c r="A397" s="70"/>
    </row>
    <row r="398" spans="1:1">
      <c r="A398" s="70"/>
    </row>
    <row r="399" spans="1:1">
      <c r="A399" s="70"/>
    </row>
    <row r="400" spans="1:1">
      <c r="A400" s="70"/>
    </row>
    <row r="401" spans="1:1">
      <c r="A401" s="70"/>
    </row>
    <row r="402" spans="1:1">
      <c r="A402" s="70"/>
    </row>
    <row r="403" spans="1:1">
      <c r="A403" s="70"/>
    </row>
    <row r="404" spans="1:1">
      <c r="A404" s="70"/>
    </row>
    <row r="405" spans="1:1">
      <c r="A405" s="70"/>
    </row>
    <row r="406" spans="1:1">
      <c r="A406" s="70"/>
    </row>
    <row r="407" spans="1:1">
      <c r="A407" s="70"/>
    </row>
    <row r="408" spans="1:1">
      <c r="A408" s="70"/>
    </row>
    <row r="409" spans="1:1">
      <c r="A409" s="70"/>
    </row>
    <row r="410" spans="1:1">
      <c r="A410" s="70"/>
    </row>
    <row r="411" spans="1:1">
      <c r="A411" s="70"/>
    </row>
    <row r="412" spans="1:1">
      <c r="A412" s="70"/>
    </row>
    <row r="413" spans="1:1">
      <c r="A413" s="70"/>
    </row>
    <row r="414" spans="1:1">
      <c r="A414" s="70"/>
    </row>
    <row r="415" spans="1:1">
      <c r="A415" s="70"/>
    </row>
    <row r="416" spans="1:1">
      <c r="A416" s="70"/>
    </row>
    <row r="417" spans="1:1">
      <c r="A417" s="70"/>
    </row>
    <row r="418" spans="1:1">
      <c r="A418" s="70"/>
    </row>
    <row r="419" spans="1:1">
      <c r="A419" s="70"/>
    </row>
    <row r="420" spans="1:1">
      <c r="A420" s="70"/>
    </row>
    <row r="421" spans="1:1">
      <c r="A421" s="70"/>
    </row>
    <row r="422" spans="1:1">
      <c r="A422" s="70"/>
    </row>
    <row r="423" spans="1:1">
      <c r="A423" s="70"/>
    </row>
    <row r="424" spans="1:1">
      <c r="A424" s="70"/>
    </row>
    <row r="425" spans="1:1">
      <c r="A425" s="70"/>
    </row>
    <row r="426" spans="1:1">
      <c r="A426" s="70"/>
    </row>
    <row r="427" spans="1:1">
      <c r="A427" s="70"/>
    </row>
    <row r="428" spans="1:1">
      <c r="A428" s="70"/>
    </row>
    <row r="429" spans="1:1">
      <c r="A429" s="70"/>
    </row>
    <row r="430" spans="1:1">
      <c r="A430" s="70"/>
    </row>
    <row r="431" spans="1:1">
      <c r="A431" s="70"/>
    </row>
    <row r="432" spans="1:1">
      <c r="A432" s="70"/>
    </row>
    <row r="433" spans="1:1">
      <c r="A433" s="70"/>
    </row>
    <row r="434" spans="1:1">
      <c r="A434" s="70"/>
    </row>
    <row r="435" spans="1:1">
      <c r="A435" s="70"/>
    </row>
    <row r="436" spans="1:1">
      <c r="A436" s="70"/>
    </row>
    <row r="437" spans="1:1">
      <c r="A437" s="70"/>
    </row>
    <row r="438" spans="1:1">
      <c r="A438" s="70"/>
    </row>
    <row r="439" spans="1:1">
      <c r="A439" s="70"/>
    </row>
    <row r="440" spans="1:1">
      <c r="A440" s="70"/>
    </row>
    <row r="441" spans="1:1">
      <c r="A441" s="70"/>
    </row>
    <row r="442" spans="1:1">
      <c r="A442" s="70"/>
    </row>
    <row r="443" spans="1:1">
      <c r="A443" s="70"/>
    </row>
    <row r="444" spans="1:1">
      <c r="A444" s="70"/>
    </row>
    <row r="445" spans="1:1">
      <c r="A445" s="70"/>
    </row>
    <row r="446" spans="1:1">
      <c r="A446" s="70"/>
    </row>
    <row r="447" spans="1:1">
      <c r="A447" s="70"/>
    </row>
    <row r="448" spans="1:1">
      <c r="A448" s="70"/>
    </row>
    <row r="449" spans="1:1">
      <c r="A449" s="70"/>
    </row>
    <row r="450" spans="1:1">
      <c r="A450" s="70"/>
    </row>
    <row r="451" spans="1:1">
      <c r="A451" s="70"/>
    </row>
    <row r="452" spans="1:1">
      <c r="A452" s="70"/>
    </row>
    <row r="453" spans="1:1">
      <c r="A453" s="70"/>
    </row>
    <row r="454" spans="1:1">
      <c r="A454" s="70"/>
    </row>
    <row r="455" spans="1:1">
      <c r="A455" s="70"/>
    </row>
    <row r="456" spans="1:1">
      <c r="A456" s="70"/>
    </row>
    <row r="457" spans="1:1">
      <c r="A457" s="70"/>
    </row>
    <row r="458" spans="1:1">
      <c r="A458" s="70"/>
    </row>
    <row r="459" spans="1:1">
      <c r="A459" s="70"/>
    </row>
    <row r="460" spans="1:1">
      <c r="A460" s="70"/>
    </row>
    <row r="461" spans="1:1">
      <c r="A461" s="70"/>
    </row>
    <row r="462" spans="1:1">
      <c r="A462" s="70"/>
    </row>
    <row r="463" spans="1:1">
      <c r="A463" s="70"/>
    </row>
    <row r="464" spans="1:1">
      <c r="A464" s="70"/>
    </row>
    <row r="465" spans="1:1">
      <c r="A465" s="70"/>
    </row>
    <row r="466" spans="1:1">
      <c r="A466" s="70"/>
    </row>
    <row r="467" spans="1:1">
      <c r="A467" s="70"/>
    </row>
    <row r="468" spans="1:1">
      <c r="A468" s="70"/>
    </row>
    <row r="469" spans="1:1">
      <c r="A469" s="70"/>
    </row>
    <row r="470" spans="1:1">
      <c r="A470" s="70"/>
    </row>
    <row r="471" spans="1:1">
      <c r="A471" s="70"/>
    </row>
    <row r="472" spans="1:1">
      <c r="A472" s="70"/>
    </row>
    <row r="473" spans="1:1">
      <c r="A473" s="70"/>
    </row>
    <row r="474" spans="1:1">
      <c r="A474" s="70"/>
    </row>
    <row r="475" spans="1:1">
      <c r="A475" s="70"/>
    </row>
    <row r="476" spans="1:1">
      <c r="A476" s="70"/>
    </row>
    <row r="477" spans="1:1">
      <c r="A477" s="70"/>
    </row>
    <row r="478" spans="1:1">
      <c r="A478" s="70"/>
    </row>
    <row r="479" spans="1:1">
      <c r="A479" s="70"/>
    </row>
    <row r="480" spans="1:1">
      <c r="A480" s="70"/>
    </row>
    <row r="481" spans="1:1">
      <c r="A481" s="70"/>
    </row>
    <row r="482" spans="1:1">
      <c r="A482" s="70"/>
    </row>
    <row r="483" spans="1:1">
      <c r="A483" s="70"/>
    </row>
    <row r="484" spans="1:1">
      <c r="A484" s="70"/>
    </row>
    <row r="485" spans="1:1">
      <c r="A485" s="70"/>
    </row>
    <row r="486" spans="1:1">
      <c r="A486" s="70"/>
    </row>
    <row r="487" spans="1:1">
      <c r="A487" s="70"/>
    </row>
    <row r="488" spans="1:1">
      <c r="A488" s="70"/>
    </row>
    <row r="489" spans="1:1">
      <c r="A489" s="70"/>
    </row>
    <row r="490" spans="1:1">
      <c r="A490" s="70"/>
    </row>
    <row r="491" spans="1:1">
      <c r="A491" s="70"/>
    </row>
    <row r="492" spans="1:1">
      <c r="A492" s="70"/>
    </row>
    <row r="493" spans="1:1">
      <c r="A493" s="70"/>
    </row>
    <row r="494" spans="1:1">
      <c r="A494" s="70"/>
    </row>
    <row r="495" spans="1:1">
      <c r="A495" s="70"/>
    </row>
    <row r="496" spans="1:1">
      <c r="A496" s="70"/>
    </row>
    <row r="497" spans="1:1">
      <c r="A497" s="70"/>
    </row>
    <row r="498" spans="1:1">
      <c r="A498" s="70"/>
    </row>
    <row r="499" spans="1:1">
      <c r="A499" s="70"/>
    </row>
    <row r="500" spans="1:1">
      <c r="A500" s="70"/>
    </row>
    <row r="501" spans="1:1">
      <c r="A501" s="70"/>
    </row>
    <row r="502" spans="1:1">
      <c r="A502" s="70"/>
    </row>
    <row r="503" spans="1:1">
      <c r="A503" s="70"/>
    </row>
    <row r="504" spans="1:1">
      <c r="A504" s="70"/>
    </row>
    <row r="505" spans="1:1">
      <c r="A505" s="70"/>
    </row>
    <row r="506" spans="1:1">
      <c r="A506" s="70"/>
    </row>
    <row r="507" spans="1:1">
      <c r="A507" s="70"/>
    </row>
    <row r="508" spans="1:1">
      <c r="A508" s="70"/>
    </row>
    <row r="509" spans="1:1">
      <c r="A509" s="70"/>
    </row>
    <row r="510" spans="1:1">
      <c r="A510" s="70"/>
    </row>
    <row r="511" spans="1:1">
      <c r="A511" s="70"/>
    </row>
    <row r="512" spans="1:1">
      <c r="A512" s="70"/>
    </row>
    <row r="513" spans="1:1">
      <c r="A513" s="70"/>
    </row>
    <row r="514" spans="1:1">
      <c r="A514" s="70"/>
    </row>
    <row r="515" spans="1:1">
      <c r="A515" s="70"/>
    </row>
    <row r="516" spans="1:1">
      <c r="A516" s="70"/>
    </row>
    <row r="517" spans="1:1">
      <c r="A517" s="70"/>
    </row>
    <row r="518" spans="1:1">
      <c r="A518" s="70"/>
    </row>
    <row r="519" spans="1:1">
      <c r="A519" s="70"/>
    </row>
    <row r="520" spans="1:1">
      <c r="A520" s="70"/>
    </row>
    <row r="521" spans="1:1">
      <c r="A521" s="70"/>
    </row>
    <row r="522" spans="1:1">
      <c r="A522" s="70"/>
    </row>
    <row r="523" spans="1:1">
      <c r="A523" s="70"/>
    </row>
    <row r="524" spans="1:1">
      <c r="A524" s="70"/>
    </row>
    <row r="525" spans="1:1">
      <c r="A525" s="70"/>
    </row>
    <row r="526" spans="1:1">
      <c r="A526" s="70"/>
    </row>
    <row r="527" spans="1:1">
      <c r="A527" s="70"/>
    </row>
    <row r="528" spans="1:1">
      <c r="A528" s="70"/>
    </row>
    <row r="529" spans="1:1">
      <c r="A529" s="70"/>
    </row>
    <row r="530" spans="1:1">
      <c r="A530" s="70"/>
    </row>
    <row r="531" spans="1:1">
      <c r="A531" s="70"/>
    </row>
    <row r="532" spans="1:1">
      <c r="A532" s="70"/>
    </row>
    <row r="533" spans="1:1">
      <c r="A533" s="70"/>
    </row>
    <row r="534" spans="1:1">
      <c r="A534" s="70"/>
    </row>
    <row r="535" spans="1:1">
      <c r="A535" s="70"/>
    </row>
    <row r="536" spans="1:1">
      <c r="A536" s="70"/>
    </row>
    <row r="537" spans="1:1">
      <c r="A537" s="70"/>
    </row>
    <row r="538" spans="1:1">
      <c r="A538" s="70"/>
    </row>
    <row r="539" spans="1:1">
      <c r="A539" s="70"/>
    </row>
    <row r="540" spans="1:1">
      <c r="A540" s="70"/>
    </row>
    <row r="541" spans="1:1">
      <c r="A541" s="70"/>
    </row>
    <row r="542" spans="1:1">
      <c r="A542" s="70"/>
    </row>
    <row r="543" spans="1:1">
      <c r="A543" s="70"/>
    </row>
    <row r="544" spans="1:1">
      <c r="A544" s="70"/>
    </row>
    <row r="545" spans="1:1">
      <c r="A545" s="70"/>
    </row>
    <row r="546" spans="1:1">
      <c r="A546" s="70"/>
    </row>
    <row r="547" spans="1:1">
      <c r="A547" s="70"/>
    </row>
    <row r="548" spans="1:1">
      <c r="A548" s="70"/>
    </row>
    <row r="549" spans="1:1">
      <c r="A549" s="70"/>
    </row>
    <row r="550" spans="1:1">
      <c r="A550" s="70"/>
    </row>
    <row r="551" spans="1:1">
      <c r="A551" s="70"/>
    </row>
    <row r="552" spans="1:1">
      <c r="A552" s="70"/>
    </row>
    <row r="553" spans="1:1">
      <c r="A553" s="70"/>
    </row>
    <row r="554" spans="1:1">
      <c r="A554" s="70"/>
    </row>
    <row r="555" spans="1:1">
      <c r="A555" s="70"/>
    </row>
    <row r="556" spans="1:1">
      <c r="A556" s="70"/>
    </row>
    <row r="557" spans="1:1">
      <c r="A557" s="70"/>
    </row>
    <row r="558" spans="1:1">
      <c r="A558" s="70"/>
    </row>
    <row r="559" spans="1:1">
      <c r="A559" s="70"/>
    </row>
    <row r="560" spans="1:1">
      <c r="A560" s="70"/>
    </row>
    <row r="561" spans="1:1">
      <c r="A561" s="70"/>
    </row>
    <row r="562" spans="1:1">
      <c r="A562" s="70"/>
    </row>
    <row r="563" spans="1:1">
      <c r="A563" s="70"/>
    </row>
    <row r="564" spans="1:1">
      <c r="A564" s="70"/>
    </row>
    <row r="565" spans="1:1">
      <c r="A565" s="70"/>
    </row>
    <row r="566" spans="1:1">
      <c r="A566" s="70"/>
    </row>
    <row r="567" spans="1:1">
      <c r="A567" s="70"/>
    </row>
    <row r="568" spans="1:1">
      <c r="A568" s="70"/>
    </row>
    <row r="569" spans="1:1">
      <c r="A569" s="70"/>
    </row>
    <row r="570" spans="1:1">
      <c r="A570" s="70"/>
    </row>
    <row r="571" spans="1:1">
      <c r="A571" s="70"/>
    </row>
    <row r="572" spans="1:1">
      <c r="A572" s="70"/>
    </row>
    <row r="573" spans="1:1">
      <c r="A573" s="70"/>
    </row>
    <row r="574" spans="1:1">
      <c r="A574" s="70"/>
    </row>
    <row r="575" spans="1:1">
      <c r="A575" s="70"/>
    </row>
    <row r="576" spans="1:1">
      <c r="A576" s="70"/>
    </row>
    <row r="577" spans="1:1">
      <c r="A577" s="70"/>
    </row>
    <row r="578" spans="1:1">
      <c r="A578" s="70"/>
    </row>
    <row r="579" spans="1:1">
      <c r="A579" s="70"/>
    </row>
    <row r="580" spans="1:1">
      <c r="A580" s="70"/>
    </row>
    <row r="581" spans="1:1">
      <c r="A581" s="70"/>
    </row>
    <row r="582" spans="1:1">
      <c r="A582" s="70"/>
    </row>
    <row r="583" spans="1:1">
      <c r="A583" s="70"/>
    </row>
    <row r="584" spans="1:1">
      <c r="A584" s="70"/>
    </row>
    <row r="585" spans="1:1">
      <c r="A585" s="70"/>
    </row>
    <row r="586" spans="1:1">
      <c r="A586" s="70"/>
    </row>
    <row r="587" spans="1:1">
      <c r="A587" s="70"/>
    </row>
    <row r="588" spans="1:1">
      <c r="A588" s="70"/>
    </row>
    <row r="589" spans="1:1">
      <c r="A589" s="70"/>
    </row>
    <row r="590" spans="1:1">
      <c r="A590" s="70"/>
    </row>
    <row r="591" spans="1:1">
      <c r="A591" s="70"/>
    </row>
    <row r="592" spans="1:1">
      <c r="A592" s="70"/>
    </row>
    <row r="593" spans="1:1">
      <c r="A593" s="70"/>
    </row>
    <row r="594" spans="1:1">
      <c r="A594" s="70"/>
    </row>
    <row r="595" spans="1:1">
      <c r="A595" s="70"/>
    </row>
    <row r="596" spans="1:1">
      <c r="A596" s="70"/>
    </row>
    <row r="597" spans="1:1">
      <c r="A597" s="70"/>
    </row>
    <row r="598" spans="1:1">
      <c r="A598" s="70"/>
    </row>
    <row r="599" spans="1:1">
      <c r="A599" s="70"/>
    </row>
    <row r="600" spans="1:1">
      <c r="A600" s="70"/>
    </row>
    <row r="601" spans="1:1">
      <c r="A601" s="70"/>
    </row>
    <row r="602" spans="1:1">
      <c r="A602" s="70"/>
    </row>
    <row r="603" spans="1:1">
      <c r="A603" s="70"/>
    </row>
    <row r="604" spans="1:1">
      <c r="A604" s="70"/>
    </row>
    <row r="605" spans="1:1">
      <c r="A605" s="70"/>
    </row>
    <row r="606" spans="1:1">
      <c r="A606" s="70"/>
    </row>
    <row r="607" spans="1:1">
      <c r="A607" s="70"/>
    </row>
    <row r="608" spans="1:1">
      <c r="A608" s="70"/>
    </row>
    <row r="609" spans="1:1">
      <c r="A609" s="70"/>
    </row>
    <row r="610" spans="1:1">
      <c r="A610" s="70"/>
    </row>
    <row r="611" spans="1:1">
      <c r="A611" s="70"/>
    </row>
    <row r="612" spans="1:1">
      <c r="A612" s="70"/>
    </row>
    <row r="613" spans="1:1">
      <c r="A613" s="70"/>
    </row>
    <row r="614" spans="1:1">
      <c r="A614" s="70"/>
    </row>
    <row r="615" spans="1:1">
      <c r="A615" s="70"/>
    </row>
    <row r="616" spans="1:1">
      <c r="A616" s="70"/>
    </row>
    <row r="617" spans="1:1">
      <c r="A617" s="70"/>
    </row>
    <row r="618" spans="1:1">
      <c r="A618" s="70"/>
    </row>
    <row r="619" spans="1:1">
      <c r="A619" s="70"/>
    </row>
    <row r="620" spans="1:1">
      <c r="A620" s="70"/>
    </row>
    <row r="621" spans="1:1">
      <c r="A621" s="70"/>
    </row>
    <row r="622" spans="1:1">
      <c r="A622" s="70"/>
    </row>
    <row r="623" spans="1:1">
      <c r="A623" s="70"/>
    </row>
    <row r="624" spans="1:1">
      <c r="A624" s="70"/>
    </row>
    <row r="625" spans="1:1">
      <c r="A625" s="70"/>
    </row>
    <row r="626" spans="1:1">
      <c r="A626" s="70"/>
    </row>
    <row r="627" spans="1:1">
      <c r="A627" s="70"/>
    </row>
    <row r="628" spans="1:1">
      <c r="A628" s="70"/>
    </row>
    <row r="629" spans="1:1">
      <c r="A629" s="70"/>
    </row>
    <row r="630" spans="1:1">
      <c r="A630" s="70"/>
    </row>
    <row r="631" spans="1:1">
      <c r="A631" s="70"/>
    </row>
    <row r="632" spans="1:1">
      <c r="A632" s="70"/>
    </row>
    <row r="633" spans="1:1">
      <c r="A633" s="70"/>
    </row>
    <row r="634" spans="1:1">
      <c r="A634" s="70"/>
    </row>
    <row r="635" spans="1:1">
      <c r="A635" s="70"/>
    </row>
    <row r="636" spans="1:1">
      <c r="A636" s="70"/>
    </row>
    <row r="637" spans="1:1">
      <c r="A637" s="70"/>
    </row>
    <row r="638" spans="1:1">
      <c r="A638" s="70"/>
    </row>
    <row r="639" spans="1:1">
      <c r="A639" s="70"/>
    </row>
    <row r="640" spans="1:1">
      <c r="A640" s="70"/>
    </row>
    <row r="641" spans="1:1">
      <c r="A641" s="70"/>
    </row>
    <row r="642" spans="1:1">
      <c r="A642" s="70"/>
    </row>
    <row r="643" spans="1:1">
      <c r="A643" s="70"/>
    </row>
    <row r="644" spans="1:1">
      <c r="A644" s="70"/>
    </row>
    <row r="645" spans="1:1">
      <c r="A645" s="70"/>
    </row>
    <row r="646" spans="1:1">
      <c r="A646" s="70"/>
    </row>
    <row r="647" spans="1:1">
      <c r="A647" s="70"/>
    </row>
    <row r="648" spans="1:1">
      <c r="A648" s="70"/>
    </row>
    <row r="649" spans="1:1">
      <c r="A649" s="70"/>
    </row>
    <row r="650" spans="1:1">
      <c r="A650" s="70"/>
    </row>
    <row r="651" spans="1:1">
      <c r="A651" s="70"/>
    </row>
    <row r="652" spans="1:1">
      <c r="A652" s="70"/>
    </row>
    <row r="653" spans="1:1">
      <c r="A653" s="70"/>
    </row>
    <row r="654" spans="1:1">
      <c r="A654" s="70"/>
    </row>
    <row r="655" spans="1:1">
      <c r="A655" s="70"/>
    </row>
    <row r="656" spans="1:1">
      <c r="A656" s="70"/>
    </row>
    <row r="657" spans="1:1">
      <c r="A657" s="70"/>
    </row>
    <row r="658" spans="1:1">
      <c r="A658" s="70"/>
    </row>
    <row r="659" spans="1:1">
      <c r="A659" s="70"/>
    </row>
    <row r="660" spans="1:1">
      <c r="A660" s="70"/>
    </row>
    <row r="661" spans="1:1">
      <c r="A661" s="70"/>
    </row>
    <row r="662" spans="1:1">
      <c r="A662" s="70"/>
    </row>
    <row r="663" spans="1:1">
      <c r="A663" s="70"/>
    </row>
    <row r="664" spans="1:1">
      <c r="A664" s="70"/>
    </row>
    <row r="665" spans="1:1">
      <c r="A665" s="70"/>
    </row>
    <row r="666" spans="1:1">
      <c r="A666" s="70"/>
    </row>
    <row r="667" spans="1:1">
      <c r="A667" s="70"/>
    </row>
    <row r="668" spans="1:1">
      <c r="A668" s="70"/>
    </row>
    <row r="669" spans="1:1">
      <c r="A669" s="70"/>
    </row>
    <row r="670" spans="1:1">
      <c r="A670" s="70"/>
    </row>
    <row r="671" spans="1:1">
      <c r="A671" s="70"/>
    </row>
    <row r="672" spans="1:1">
      <c r="A672" s="70"/>
    </row>
    <row r="673" spans="1:1">
      <c r="A673" s="70"/>
    </row>
    <row r="674" spans="1:1">
      <c r="A674" s="70"/>
    </row>
    <row r="675" spans="1:1">
      <c r="A675" s="70"/>
    </row>
    <row r="676" spans="1:1">
      <c r="A676" s="70"/>
    </row>
    <row r="677" spans="1:1">
      <c r="A677" s="70"/>
    </row>
    <row r="678" spans="1:1">
      <c r="A678" s="70"/>
    </row>
    <row r="679" spans="1:1">
      <c r="A679" s="70"/>
    </row>
    <row r="680" spans="1:1">
      <c r="A680" s="70"/>
    </row>
    <row r="681" spans="1:1">
      <c r="A681" s="70"/>
    </row>
    <row r="682" spans="1:1">
      <c r="A682" s="70"/>
    </row>
    <row r="683" spans="1:1">
      <c r="A683" s="70"/>
    </row>
    <row r="684" spans="1:1">
      <c r="A684" s="70"/>
    </row>
    <row r="685" spans="1:1">
      <c r="A685" s="70"/>
    </row>
    <row r="686" spans="1:1">
      <c r="A686" s="70"/>
    </row>
    <row r="687" spans="1:1">
      <c r="A687" s="70"/>
    </row>
    <row r="688" spans="1:1">
      <c r="A688" s="70"/>
    </row>
    <row r="689" spans="1:1">
      <c r="A689" s="70"/>
    </row>
    <row r="690" spans="1:1">
      <c r="A690" s="70"/>
    </row>
    <row r="691" spans="1:1">
      <c r="A691" s="70"/>
    </row>
    <row r="692" spans="1:1">
      <c r="A692" s="70"/>
    </row>
    <row r="693" spans="1:1">
      <c r="A693" s="70"/>
    </row>
    <row r="694" spans="1:1">
      <c r="A694" s="70"/>
    </row>
    <row r="695" spans="1:1">
      <c r="A695" s="70"/>
    </row>
    <row r="696" spans="1:1">
      <c r="A696" s="70"/>
    </row>
    <row r="697" spans="1:1">
      <c r="A697" s="70"/>
    </row>
    <row r="698" spans="1:1">
      <c r="A698" s="70"/>
    </row>
    <row r="699" spans="1:1">
      <c r="A699" s="70"/>
    </row>
    <row r="700" spans="1:1">
      <c r="A700" s="70"/>
    </row>
    <row r="701" spans="1:1">
      <c r="A701" s="70"/>
    </row>
    <row r="702" spans="1:1">
      <c r="A702" s="70"/>
    </row>
    <row r="703" spans="1:1">
      <c r="A703" s="70"/>
    </row>
    <row r="704" spans="1:1">
      <c r="A704" s="70"/>
    </row>
    <row r="705" spans="1:1">
      <c r="A705" s="70"/>
    </row>
    <row r="706" spans="1:1">
      <c r="A706" s="70"/>
    </row>
    <row r="707" spans="1:1">
      <c r="A707" s="70"/>
    </row>
    <row r="708" spans="1:1">
      <c r="A708" s="70"/>
    </row>
    <row r="709" spans="1:1">
      <c r="A709" s="70"/>
    </row>
    <row r="710" spans="1:1">
      <c r="A710" s="70"/>
    </row>
    <row r="711" spans="1:1">
      <c r="A711" s="70"/>
    </row>
    <row r="712" spans="1:1">
      <c r="A712" s="70"/>
    </row>
    <row r="713" spans="1:1">
      <c r="A713" s="70"/>
    </row>
    <row r="714" spans="1:1">
      <c r="A714" s="70"/>
    </row>
    <row r="715" spans="1:1">
      <c r="A715" s="70"/>
    </row>
    <row r="716" spans="1:1">
      <c r="A716" s="70"/>
    </row>
    <row r="717" spans="1:1">
      <c r="A717" s="70"/>
    </row>
    <row r="718" spans="1:1">
      <c r="A718" s="70"/>
    </row>
    <row r="719" spans="1:1">
      <c r="A719" s="70"/>
    </row>
    <row r="720" spans="1:1">
      <c r="A720" s="70"/>
    </row>
    <row r="721" spans="1:1">
      <c r="A721" s="70"/>
    </row>
    <row r="722" spans="1:1">
      <c r="A722" s="70"/>
    </row>
    <row r="723" spans="1:1">
      <c r="A723" s="70"/>
    </row>
    <row r="724" spans="1:1">
      <c r="A724" s="70"/>
    </row>
    <row r="725" spans="1:1">
      <c r="A725" s="70"/>
    </row>
    <row r="726" spans="1:1">
      <c r="A726" s="70"/>
    </row>
    <row r="727" spans="1:1">
      <c r="A727" s="70"/>
    </row>
    <row r="728" spans="1:1">
      <c r="A728" s="70"/>
    </row>
    <row r="729" spans="1:1">
      <c r="A729" s="70"/>
    </row>
    <row r="730" spans="1:1">
      <c r="A730" s="70"/>
    </row>
    <row r="731" spans="1:1">
      <c r="A731" s="70"/>
    </row>
    <row r="732" spans="1:1">
      <c r="A732" s="70"/>
    </row>
    <row r="733" spans="1:1">
      <c r="A733" s="70"/>
    </row>
    <row r="734" spans="1:1">
      <c r="A734" s="70"/>
    </row>
    <row r="735" spans="1:1">
      <c r="A735" s="70"/>
    </row>
    <row r="736" spans="1:1">
      <c r="A736" s="70"/>
    </row>
    <row r="737" spans="1:1">
      <c r="A737" s="70"/>
    </row>
    <row r="738" spans="1:1">
      <c r="A738" s="70"/>
    </row>
    <row r="739" spans="1:1">
      <c r="A739" s="70"/>
    </row>
    <row r="740" spans="1:1">
      <c r="A740" s="70"/>
    </row>
    <row r="741" spans="1:1">
      <c r="A741" s="70"/>
    </row>
    <row r="742" spans="1:1">
      <c r="A742" s="70"/>
    </row>
    <row r="743" spans="1:1">
      <c r="A743" s="70"/>
    </row>
    <row r="744" spans="1:1">
      <c r="A744" s="70"/>
    </row>
    <row r="745" spans="1:1">
      <c r="A745" s="70"/>
    </row>
    <row r="746" spans="1:1">
      <c r="A746" s="70"/>
    </row>
    <row r="747" spans="1:1">
      <c r="A747" s="70"/>
    </row>
    <row r="748" spans="1:1">
      <c r="A748" s="70"/>
    </row>
    <row r="749" spans="1:1">
      <c r="A749" s="70"/>
    </row>
    <row r="750" spans="1:1">
      <c r="A750" s="70"/>
    </row>
    <row r="751" spans="1:1">
      <c r="A751" s="70"/>
    </row>
    <row r="752" spans="1:1">
      <c r="A752" s="70"/>
    </row>
    <row r="753" spans="1:1">
      <c r="A753" s="70"/>
    </row>
    <row r="754" spans="1:1">
      <c r="A754" s="70"/>
    </row>
    <row r="755" spans="1:1">
      <c r="A755" s="70"/>
    </row>
    <row r="756" spans="1:1">
      <c r="A756" s="70"/>
    </row>
    <row r="757" spans="1:1">
      <c r="A757" s="70"/>
    </row>
    <row r="758" spans="1:1">
      <c r="A758" s="70"/>
    </row>
    <row r="759" spans="1:1">
      <c r="A759" s="70"/>
    </row>
    <row r="760" spans="1:1">
      <c r="A760" s="70"/>
    </row>
    <row r="761" spans="1:1">
      <c r="A761" s="70"/>
    </row>
    <row r="762" spans="1:1">
      <c r="A762" s="70"/>
    </row>
    <row r="763" spans="1:1">
      <c r="A763" s="70"/>
    </row>
    <row r="764" spans="1:1">
      <c r="A764" s="70"/>
    </row>
    <row r="765" spans="1:1">
      <c r="A765" s="70"/>
    </row>
    <row r="766" spans="1:1">
      <c r="A766" s="70"/>
    </row>
    <row r="767" spans="1:1">
      <c r="A767" s="70"/>
    </row>
    <row r="768" spans="1:1">
      <c r="A768" s="70"/>
    </row>
    <row r="769" spans="1:1">
      <c r="A769" s="70"/>
    </row>
    <row r="770" spans="1:1">
      <c r="A770" s="70"/>
    </row>
    <row r="771" spans="1:1">
      <c r="A771" s="70"/>
    </row>
    <row r="772" spans="1:1">
      <c r="A772" s="70"/>
    </row>
    <row r="773" spans="1:1">
      <c r="A773" s="70"/>
    </row>
    <row r="774" spans="1:1">
      <c r="A774" s="70"/>
    </row>
    <row r="775" spans="1:1">
      <c r="A775" s="70"/>
    </row>
    <row r="776" spans="1:1">
      <c r="A776" s="70"/>
    </row>
    <row r="777" spans="1:1">
      <c r="A777" s="70"/>
    </row>
    <row r="778" spans="1:1">
      <c r="A778" s="70"/>
    </row>
    <row r="779" spans="1:1">
      <c r="A779" s="70"/>
    </row>
    <row r="780" spans="1:1">
      <c r="A780" s="70"/>
    </row>
    <row r="781" spans="1:1">
      <c r="A781" s="70"/>
    </row>
    <row r="782" spans="1:1">
      <c r="A782" s="70"/>
    </row>
    <row r="783" spans="1:1">
      <c r="A783" s="70"/>
    </row>
    <row r="784" spans="1:1">
      <c r="A784" s="70"/>
    </row>
    <row r="785" spans="1:1">
      <c r="A785" s="70"/>
    </row>
    <row r="786" spans="1:1">
      <c r="A786" s="70"/>
    </row>
    <row r="787" spans="1:1">
      <c r="A787" s="70"/>
    </row>
    <row r="788" spans="1:1">
      <c r="A788" s="70"/>
    </row>
    <row r="789" spans="1:1">
      <c r="A789" s="70"/>
    </row>
    <row r="790" spans="1:1">
      <c r="A790" s="70"/>
    </row>
    <row r="791" spans="1:1">
      <c r="A791" s="70"/>
    </row>
    <row r="792" spans="1:1">
      <c r="A792" s="70"/>
    </row>
    <row r="793" spans="1:1">
      <c r="A793" s="70"/>
    </row>
    <row r="794" spans="1:1">
      <c r="A794" s="70"/>
    </row>
    <row r="795" spans="1:1">
      <c r="A795" s="70"/>
    </row>
    <row r="796" spans="1:1">
      <c r="A796" s="70"/>
    </row>
    <row r="797" spans="1:1">
      <c r="A797" s="70"/>
    </row>
    <row r="798" spans="1:1">
      <c r="A798" s="70"/>
    </row>
    <row r="799" spans="1:1">
      <c r="A799" s="70"/>
    </row>
    <row r="800" spans="1:1">
      <c r="A800" s="70"/>
    </row>
    <row r="801" spans="1:1">
      <c r="A801" s="70"/>
    </row>
    <row r="802" spans="1:1">
      <c r="A802" s="70"/>
    </row>
    <row r="803" spans="1:1">
      <c r="A803" s="70"/>
    </row>
    <row r="804" spans="1:1">
      <c r="A804" s="70"/>
    </row>
    <row r="805" spans="1:1">
      <c r="A805" s="70"/>
    </row>
    <row r="806" spans="1:1">
      <c r="A806" s="70"/>
    </row>
    <row r="807" spans="1:1">
      <c r="A807" s="70"/>
    </row>
    <row r="808" spans="1:1">
      <c r="A808" s="70"/>
    </row>
    <row r="809" spans="1:1">
      <c r="A809" s="70"/>
    </row>
    <row r="810" spans="1:1">
      <c r="A810" s="70"/>
    </row>
    <row r="811" spans="1:1">
      <c r="A811" s="70"/>
    </row>
    <row r="812" spans="1:1">
      <c r="A812" s="70"/>
    </row>
    <row r="813" spans="1:1">
      <c r="A813" s="70"/>
    </row>
    <row r="814" spans="1:1">
      <c r="A814" s="70"/>
    </row>
    <row r="815" spans="1:1">
      <c r="A815" s="70"/>
    </row>
    <row r="816" spans="1:1">
      <c r="A816" s="70"/>
    </row>
    <row r="817" spans="1:1">
      <c r="A817" s="70"/>
    </row>
    <row r="818" spans="1:1">
      <c r="A818" s="70"/>
    </row>
    <row r="819" spans="1:1">
      <c r="A819" s="70"/>
    </row>
    <row r="820" spans="1:1">
      <c r="A820" s="70"/>
    </row>
    <row r="821" spans="1:1">
      <c r="A821" s="70"/>
    </row>
    <row r="822" spans="1:1">
      <c r="A822" s="70"/>
    </row>
    <row r="823" spans="1:1">
      <c r="A823" s="70"/>
    </row>
    <row r="824" spans="1:1">
      <c r="A824" s="70"/>
    </row>
    <row r="825" spans="1:1">
      <c r="A825" s="70"/>
    </row>
    <row r="826" spans="1:1">
      <c r="A826" s="70"/>
    </row>
    <row r="827" spans="1:1">
      <c r="A827" s="70"/>
    </row>
    <row r="828" spans="1:1">
      <c r="A828" s="70"/>
    </row>
    <row r="829" spans="1:1">
      <c r="A829" s="70"/>
    </row>
    <row r="830" spans="1:1">
      <c r="A830" s="70"/>
    </row>
    <row r="831" spans="1:1">
      <c r="A831" s="70"/>
    </row>
    <row r="832" spans="1:1">
      <c r="A832" s="70"/>
    </row>
    <row r="833" spans="1:1">
      <c r="A833" s="70"/>
    </row>
    <row r="834" spans="1:1">
      <c r="A834" s="70"/>
    </row>
    <row r="835" spans="1:1">
      <c r="A835" s="70"/>
    </row>
    <row r="836" spans="1:1">
      <c r="A836" s="70"/>
    </row>
    <row r="837" spans="1:1">
      <c r="A837" s="70"/>
    </row>
    <row r="838" spans="1:1">
      <c r="A838" s="70"/>
    </row>
    <row r="839" spans="1:1">
      <c r="A839" s="70"/>
    </row>
    <row r="840" spans="1:1">
      <c r="A840" s="70"/>
    </row>
    <row r="841" spans="1:1">
      <c r="A841" s="70"/>
    </row>
    <row r="842" spans="1:1">
      <c r="A842" s="70"/>
    </row>
    <row r="843" spans="1:1">
      <c r="A843" s="70"/>
    </row>
    <row r="844" spans="1:1">
      <c r="A844" s="70"/>
    </row>
    <row r="845" spans="1:1">
      <c r="A845" s="70"/>
    </row>
    <row r="846" spans="1:1">
      <c r="A846" s="70"/>
    </row>
    <row r="847" spans="1:1">
      <c r="A847" s="70"/>
    </row>
    <row r="848" spans="1:1">
      <c r="A848" s="70"/>
    </row>
    <row r="849" spans="1:1">
      <c r="A849" s="70"/>
    </row>
    <row r="850" spans="1:1">
      <c r="A850" s="70"/>
    </row>
    <row r="851" spans="1:1">
      <c r="A851" s="70"/>
    </row>
    <row r="852" spans="1:1">
      <c r="A852" s="70"/>
    </row>
    <row r="853" spans="1:1">
      <c r="A853" s="70"/>
    </row>
    <row r="854" spans="1:1">
      <c r="A854" s="70"/>
    </row>
    <row r="855" spans="1:1">
      <c r="A855" s="70"/>
    </row>
    <row r="856" spans="1:1">
      <c r="A856" s="70"/>
    </row>
    <row r="857" spans="1:1">
      <c r="A857" s="70"/>
    </row>
    <row r="858" spans="1:1">
      <c r="A858" s="70"/>
    </row>
    <row r="859" spans="1:1">
      <c r="A859" s="70"/>
    </row>
    <row r="860" spans="1:1">
      <c r="A860" s="70"/>
    </row>
    <row r="861" spans="1:1">
      <c r="A861" s="70"/>
    </row>
    <row r="862" spans="1:1">
      <c r="A862" s="70"/>
    </row>
    <row r="863" spans="1:1">
      <c r="A863" s="70"/>
    </row>
    <row r="864" spans="1:1">
      <c r="A864" s="70"/>
    </row>
    <row r="865" spans="1:1">
      <c r="A865" s="70"/>
    </row>
    <row r="866" spans="1:1">
      <c r="A866" s="70"/>
    </row>
    <row r="867" spans="1:1">
      <c r="A867" s="70"/>
    </row>
    <row r="868" spans="1:1">
      <c r="A868" s="70"/>
    </row>
    <row r="869" spans="1:1">
      <c r="A869" s="70"/>
    </row>
    <row r="870" spans="1:1">
      <c r="A870" s="70"/>
    </row>
    <row r="871" spans="1:1">
      <c r="A871" s="70"/>
    </row>
    <row r="872" spans="1:1">
      <c r="A872" s="70"/>
    </row>
    <row r="873" spans="1:1">
      <c r="A873" s="70"/>
    </row>
    <row r="874" spans="1:1">
      <c r="A874" s="70"/>
    </row>
    <row r="875" spans="1:1">
      <c r="A875" s="70"/>
    </row>
    <row r="876" spans="1:1">
      <c r="A876" s="70"/>
    </row>
    <row r="877" spans="1:1">
      <c r="A877" s="70"/>
    </row>
    <row r="878" spans="1:1">
      <c r="A878" s="70"/>
    </row>
    <row r="879" spans="1:1">
      <c r="A879" s="70"/>
    </row>
    <row r="880" spans="1:1">
      <c r="A880" s="70"/>
    </row>
    <row r="881" spans="1:1">
      <c r="A881" s="70"/>
    </row>
    <row r="882" spans="1:1">
      <c r="A882" s="70"/>
    </row>
    <row r="883" spans="1:1">
      <c r="A883" s="70"/>
    </row>
    <row r="884" spans="1:1">
      <c r="A884" s="70"/>
    </row>
    <row r="885" spans="1:1">
      <c r="A885" s="70"/>
    </row>
    <row r="886" spans="1:1">
      <c r="A886" s="70"/>
    </row>
    <row r="887" spans="1:1">
      <c r="A887" s="70"/>
    </row>
    <row r="888" spans="1:1">
      <c r="A888" s="70"/>
    </row>
    <row r="889" spans="1:1">
      <c r="A889" s="70"/>
    </row>
    <row r="890" spans="1:1">
      <c r="A890" s="70"/>
    </row>
    <row r="891" spans="1:1">
      <c r="A891" s="70"/>
    </row>
    <row r="892" spans="1:1">
      <c r="A892" s="70"/>
    </row>
    <row r="893" spans="1:1">
      <c r="A893" s="70"/>
    </row>
    <row r="894" spans="1:1">
      <c r="A894" s="70"/>
    </row>
    <row r="895" spans="1:1">
      <c r="A895" s="70"/>
    </row>
    <row r="896" spans="1:1">
      <c r="A896" s="70"/>
    </row>
    <row r="897" spans="1:1">
      <c r="A897" s="70"/>
    </row>
    <row r="898" spans="1:1">
      <c r="A898" s="70"/>
    </row>
    <row r="899" spans="1:1">
      <c r="A899" s="70"/>
    </row>
    <row r="900" spans="1:1">
      <c r="A900" s="70"/>
    </row>
    <row r="901" spans="1:1">
      <c r="A901" s="70"/>
    </row>
    <row r="902" spans="1:1">
      <c r="A902" s="70"/>
    </row>
    <row r="903" spans="1:1">
      <c r="A903" s="70"/>
    </row>
    <row r="904" spans="1:1">
      <c r="A904" s="70"/>
    </row>
    <row r="905" spans="1:1">
      <c r="A905" s="70"/>
    </row>
    <row r="906" spans="1:1">
      <c r="A906" s="70"/>
    </row>
    <row r="907" spans="1:1">
      <c r="A907" s="70"/>
    </row>
    <row r="908" spans="1:1">
      <c r="A908" s="70"/>
    </row>
    <row r="909" spans="1:1">
      <c r="A909" s="70"/>
    </row>
    <row r="910" spans="1:1">
      <c r="A910" s="70"/>
    </row>
    <row r="911" spans="1:1">
      <c r="A911" s="70"/>
    </row>
    <row r="912" spans="1:1">
      <c r="A912" s="70"/>
    </row>
    <row r="913" spans="1:1">
      <c r="A913" s="70"/>
    </row>
    <row r="914" spans="1:1">
      <c r="A914" s="70"/>
    </row>
    <row r="915" spans="1:1">
      <c r="A915" s="70"/>
    </row>
    <row r="916" spans="1:1">
      <c r="A916" s="70"/>
    </row>
    <row r="917" spans="1:1">
      <c r="A917" s="70"/>
    </row>
    <row r="918" spans="1:1">
      <c r="A918" s="70"/>
    </row>
    <row r="919" spans="1:1">
      <c r="A919" s="70"/>
    </row>
    <row r="920" spans="1:1">
      <c r="A920" s="70"/>
    </row>
    <row r="921" spans="1:1">
      <c r="A921" s="70"/>
    </row>
    <row r="922" spans="1:1">
      <c r="A922" s="70"/>
    </row>
    <row r="923" spans="1:1">
      <c r="A923" s="70"/>
    </row>
    <row r="924" spans="1:1">
      <c r="A924" s="70"/>
    </row>
    <row r="925" spans="1:1">
      <c r="A925" s="70"/>
    </row>
    <row r="926" spans="1:1">
      <c r="A926" s="70"/>
    </row>
    <row r="927" spans="1:1">
      <c r="A927" s="70"/>
    </row>
    <row r="928" spans="1:1">
      <c r="A928" s="70"/>
    </row>
    <row r="929" spans="1:1">
      <c r="A929" s="70"/>
    </row>
    <row r="930" spans="1:1">
      <c r="A930" s="70"/>
    </row>
    <row r="931" spans="1:1">
      <c r="A931" s="70"/>
    </row>
    <row r="932" spans="1:1">
      <c r="A932" s="70"/>
    </row>
    <row r="933" spans="1:1">
      <c r="A933" s="70"/>
    </row>
    <row r="934" spans="1:1">
      <c r="A934" s="70"/>
    </row>
    <row r="935" spans="1:1">
      <c r="A935" s="70"/>
    </row>
    <row r="936" spans="1:1">
      <c r="A936" s="70"/>
    </row>
    <row r="937" spans="1:1">
      <c r="A937" s="70"/>
    </row>
    <row r="938" spans="1:1">
      <c r="A938" s="70"/>
    </row>
    <row r="939" spans="1:1">
      <c r="A939" s="70"/>
    </row>
    <row r="940" spans="1:1">
      <c r="A940" s="70"/>
    </row>
    <row r="941" spans="1:1">
      <c r="A941" s="70"/>
    </row>
    <row r="942" spans="1:1">
      <c r="A942" s="70"/>
    </row>
    <row r="943" spans="1:1">
      <c r="A943" s="70"/>
    </row>
    <row r="944" spans="1:1">
      <c r="A944" s="70"/>
    </row>
    <row r="945" spans="1:1">
      <c r="A945" s="70"/>
    </row>
    <row r="946" spans="1:1">
      <c r="A946" s="70"/>
    </row>
    <row r="947" spans="1:1">
      <c r="A947" s="70"/>
    </row>
    <row r="948" spans="1:1">
      <c r="A948" s="70"/>
    </row>
    <row r="949" spans="1:1">
      <c r="A949" s="70"/>
    </row>
    <row r="950" spans="1:1">
      <c r="A950" s="70"/>
    </row>
    <row r="951" spans="1:1">
      <c r="A951" s="70"/>
    </row>
    <row r="952" spans="1:1">
      <c r="A952" s="70"/>
    </row>
    <row r="953" spans="1:1">
      <c r="A953" s="70"/>
    </row>
    <row r="954" spans="1:1">
      <c r="A954" s="70"/>
    </row>
    <row r="955" spans="1:1">
      <c r="A955" s="70"/>
    </row>
    <row r="956" spans="1:1">
      <c r="A956" s="70"/>
    </row>
    <row r="957" spans="1:1">
      <c r="A957" s="70"/>
    </row>
    <row r="958" spans="1:1">
      <c r="A958" s="70"/>
    </row>
    <row r="959" spans="1:1">
      <c r="A959" s="70"/>
    </row>
    <row r="960" spans="1:1">
      <c r="A960" s="70"/>
    </row>
    <row r="961" spans="1:1">
      <c r="A961" s="70"/>
    </row>
    <row r="962" spans="1:1">
      <c r="A962" s="70"/>
    </row>
    <row r="963" spans="1:1">
      <c r="A963" s="70"/>
    </row>
    <row r="964" spans="1:1">
      <c r="A964" s="70"/>
    </row>
    <row r="965" spans="1:1">
      <c r="A965" s="70"/>
    </row>
    <row r="966" spans="1:1">
      <c r="A966" s="70"/>
    </row>
    <row r="967" spans="1:1">
      <c r="A967" s="70"/>
    </row>
    <row r="968" spans="1:1">
      <c r="A968" s="70"/>
    </row>
    <row r="969" spans="1:1">
      <c r="A969" s="70"/>
    </row>
    <row r="970" spans="1:1">
      <c r="A970" s="70"/>
    </row>
    <row r="971" spans="1:1">
      <c r="A971" s="70"/>
    </row>
    <row r="972" spans="1:1">
      <c r="A972" s="70"/>
    </row>
    <row r="973" spans="1:1">
      <c r="A973" s="70"/>
    </row>
    <row r="974" spans="1:1">
      <c r="A974" s="70"/>
    </row>
    <row r="975" spans="1:1">
      <c r="A975" s="70"/>
    </row>
    <row r="976" spans="1:1">
      <c r="A976" s="70"/>
    </row>
    <row r="977" spans="1:1">
      <c r="A977" s="70"/>
    </row>
    <row r="978" spans="1:1">
      <c r="A978" s="70"/>
    </row>
    <row r="979" spans="1:1">
      <c r="A979" s="70"/>
    </row>
    <row r="980" spans="1:1">
      <c r="A980" s="70"/>
    </row>
    <row r="981" spans="1:1">
      <c r="A981" s="70"/>
    </row>
    <row r="982" spans="1:1">
      <c r="A982" s="70"/>
    </row>
    <row r="983" spans="1:1">
      <c r="A983" s="70"/>
    </row>
    <row r="984" spans="1:1">
      <c r="A984" s="70"/>
    </row>
    <row r="985" spans="1:1">
      <c r="A985" s="70"/>
    </row>
    <row r="986" spans="1:1">
      <c r="A986" s="70"/>
    </row>
    <row r="987" spans="1:1">
      <c r="A987" s="70"/>
    </row>
    <row r="988" spans="1:1">
      <c r="A988" s="70"/>
    </row>
    <row r="989" spans="1:1">
      <c r="A989" s="70"/>
    </row>
    <row r="990" spans="1:1">
      <c r="A990" s="70"/>
    </row>
    <row r="991" spans="1:1">
      <c r="A991" s="70"/>
    </row>
    <row r="992" spans="1:1">
      <c r="A992" s="70"/>
    </row>
    <row r="993" spans="1:1">
      <c r="A993" s="70"/>
    </row>
    <row r="994" spans="1:1">
      <c r="A994" s="70"/>
    </row>
    <row r="995" spans="1:1">
      <c r="A995" s="70"/>
    </row>
    <row r="996" spans="1:1">
      <c r="A996" s="70"/>
    </row>
    <row r="997" spans="1:1">
      <c r="A997" s="70"/>
    </row>
    <row r="998" spans="1:1">
      <c r="A998" s="70"/>
    </row>
    <row r="999" spans="1:1">
      <c r="A999" s="70"/>
    </row>
    <row r="1000" spans="1:1">
      <c r="A1000" s="70"/>
    </row>
  </sheetData>
  <mergeCells count="7">
    <mergeCell ref="B56:L56"/>
    <mergeCell ref="B2:L2"/>
    <mergeCell ref="B49:E49"/>
    <mergeCell ref="G49:L49"/>
    <mergeCell ref="B54:L54"/>
    <mergeCell ref="B55:I55"/>
    <mergeCell ref="J55:L55"/>
  </mergeCells>
  <pageMargins left="0.5" right="0.25" top="0.25" bottom="0.5" header="0.25" footer="0.25"/>
  <pageSetup paperSize="5" scale="8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N136"/>
  <sheetViews>
    <sheetView workbookViewId="0">
      <pane ySplit="1" topLeftCell="A83" activePane="bottomLeft" state="frozen"/>
      <selection pane="bottomLeft" activeCell="L104" sqref="L104"/>
    </sheetView>
  </sheetViews>
  <sheetFormatPr defaultColWidth="14.42578125" defaultRowHeight="15" customHeight="1"/>
  <cols>
    <col min="1" max="1" width="3.5703125" style="420" customWidth="1"/>
    <col min="2" max="2" width="33.7109375" customWidth="1"/>
    <col min="3" max="3" width="64.85546875" customWidth="1"/>
    <col min="4" max="4" width="12.42578125" customWidth="1"/>
    <col min="5" max="5" width="12.85546875" customWidth="1"/>
    <col min="6" max="6" width="12" customWidth="1"/>
    <col min="7" max="7" width="35.5703125" customWidth="1"/>
    <col min="8" max="8" width="9.5703125" customWidth="1"/>
    <col min="9" max="9" width="9.42578125" customWidth="1"/>
    <col min="10" max="10" width="11" style="412" customWidth="1"/>
    <col min="11" max="11" width="11" customWidth="1"/>
    <col min="12" max="12" width="11.28515625" customWidth="1"/>
    <col min="13" max="13" width="11.42578125" customWidth="1"/>
    <col min="14" max="14" width="14.42578125" style="420"/>
  </cols>
  <sheetData>
    <row r="1" spans="1:13" ht="50.1" customHeight="1" thickBot="1">
      <c r="A1" s="492"/>
      <c r="B1" s="30" t="s">
        <v>89</v>
      </c>
      <c r="C1" s="31" t="s">
        <v>90</v>
      </c>
      <c r="D1" s="32" t="s">
        <v>91</v>
      </c>
      <c r="E1" s="33" t="s">
        <v>92</v>
      </c>
      <c r="F1" s="697" t="s">
        <v>1115</v>
      </c>
      <c r="G1" s="35" t="s">
        <v>94</v>
      </c>
      <c r="H1" s="35" t="s">
        <v>95</v>
      </c>
      <c r="I1" s="36" t="s">
        <v>96</v>
      </c>
      <c r="J1" s="710" t="s">
        <v>1114</v>
      </c>
      <c r="K1" s="37" t="s">
        <v>1113</v>
      </c>
      <c r="L1" s="38" t="s">
        <v>98</v>
      </c>
      <c r="M1" s="35" t="s">
        <v>99</v>
      </c>
    </row>
    <row r="2" spans="1:13" ht="24" thickBot="1">
      <c r="A2" s="493"/>
      <c r="B2" s="818" t="s">
        <v>278</v>
      </c>
      <c r="C2" s="811"/>
      <c r="D2" s="811"/>
      <c r="E2" s="811"/>
      <c r="F2" s="811"/>
      <c r="G2" s="811"/>
      <c r="H2" s="811"/>
      <c r="I2" s="811"/>
      <c r="J2" s="840"/>
      <c r="K2" s="811"/>
      <c r="L2" s="811"/>
      <c r="M2" s="813"/>
    </row>
    <row r="3" spans="1:13" ht="15.75">
      <c r="A3" s="493">
        <v>1</v>
      </c>
      <c r="B3" s="827" t="s">
        <v>279</v>
      </c>
      <c r="C3" s="532" t="s">
        <v>280</v>
      </c>
      <c r="D3" s="538" t="s">
        <v>281</v>
      </c>
      <c r="E3" s="205" t="s">
        <v>278</v>
      </c>
      <c r="F3" s="323"/>
      <c r="G3" s="624" t="s">
        <v>282</v>
      </c>
      <c r="H3" s="625" t="s">
        <v>137</v>
      </c>
      <c r="I3" s="626">
        <v>160</v>
      </c>
      <c r="J3" s="700"/>
      <c r="K3" s="686"/>
      <c r="L3" s="127">
        <f t="shared" ref="L3" si="0">K3/170</f>
        <v>0</v>
      </c>
      <c r="M3" s="61">
        <f>(I3*K3)</f>
        <v>0</v>
      </c>
    </row>
    <row r="4" spans="1:13" ht="16.5" thickBot="1">
      <c r="A4" s="493"/>
      <c r="B4" s="841"/>
      <c r="C4" s="577" t="s">
        <v>283</v>
      </c>
      <c r="D4" s="578"/>
      <c r="E4" s="180"/>
      <c r="F4" s="142"/>
      <c r="G4" s="627"/>
      <c r="H4" s="628"/>
      <c r="I4" s="629"/>
      <c r="J4" s="698"/>
      <c r="K4" s="687"/>
      <c r="L4" s="573">
        <f>K4/170</f>
        <v>0</v>
      </c>
      <c r="M4" s="574" t="s">
        <v>284</v>
      </c>
    </row>
    <row r="5" spans="1:13" ht="15.75">
      <c r="A5" s="575">
        <v>2</v>
      </c>
      <c r="B5" s="579" t="s">
        <v>285</v>
      </c>
      <c r="C5" s="580" t="s">
        <v>286</v>
      </c>
      <c r="D5" s="581" t="s">
        <v>287</v>
      </c>
      <c r="E5" s="282" t="s">
        <v>278</v>
      </c>
      <c r="F5" s="96"/>
      <c r="G5" s="630" t="s">
        <v>288</v>
      </c>
      <c r="H5" s="631" t="s">
        <v>137</v>
      </c>
      <c r="I5" s="632">
        <v>10</v>
      </c>
      <c r="J5" s="699"/>
      <c r="K5" s="569"/>
      <c r="L5" s="570">
        <f>K5/110</f>
        <v>0</v>
      </c>
      <c r="M5" s="571">
        <f>I5*K5</f>
        <v>0</v>
      </c>
    </row>
    <row r="6" spans="1:13" ht="16.5" thickBot="1">
      <c r="B6" s="540"/>
      <c r="C6" s="541" t="s">
        <v>289</v>
      </c>
      <c r="D6" s="526"/>
      <c r="E6" s="141"/>
      <c r="F6" s="142"/>
      <c r="G6" s="633"/>
      <c r="H6" s="634"/>
      <c r="I6" s="635"/>
      <c r="J6" s="698"/>
      <c r="K6" s="687"/>
      <c r="L6" s="147"/>
      <c r="M6" s="148"/>
    </row>
    <row r="7" spans="1:13" ht="15.75">
      <c r="A7" s="575">
        <v>3</v>
      </c>
      <c r="B7" s="542" t="s">
        <v>290</v>
      </c>
      <c r="C7" s="554" t="s">
        <v>291</v>
      </c>
      <c r="D7" s="581" t="s">
        <v>292</v>
      </c>
      <c r="E7" s="149" t="s">
        <v>278</v>
      </c>
      <c r="F7" s="22"/>
      <c r="G7" s="636" t="s">
        <v>293</v>
      </c>
      <c r="H7" s="637" t="s">
        <v>137</v>
      </c>
      <c r="I7" s="638">
        <v>10</v>
      </c>
      <c r="J7" s="699"/>
      <c r="K7" s="569"/>
      <c r="L7" s="151">
        <f t="shared" ref="L7:L8" si="1">K7/221</f>
        <v>0</v>
      </c>
      <c r="M7" s="61">
        <f>I7*K7</f>
        <v>0</v>
      </c>
    </row>
    <row r="8" spans="1:13" ht="16.5" thickBot="1">
      <c r="B8" s="540"/>
      <c r="C8" s="541" t="s">
        <v>294</v>
      </c>
      <c r="D8" s="526"/>
      <c r="E8" s="141"/>
      <c r="F8" s="22"/>
      <c r="G8" s="639"/>
      <c r="H8" s="640"/>
      <c r="I8" s="641"/>
      <c r="J8" s="699"/>
      <c r="K8" s="569"/>
      <c r="L8" s="152">
        <f t="shared" si="1"/>
        <v>0</v>
      </c>
      <c r="M8" s="73"/>
    </row>
    <row r="9" spans="1:13" ht="15.75">
      <c r="A9" s="575">
        <v>4</v>
      </c>
      <c r="B9" s="542" t="s">
        <v>295</v>
      </c>
      <c r="C9" s="554" t="s">
        <v>296</v>
      </c>
      <c r="D9" s="581" t="s">
        <v>292</v>
      </c>
      <c r="E9" s="136" t="s">
        <v>278</v>
      </c>
      <c r="F9" s="153"/>
      <c r="G9" s="636" t="s">
        <v>297</v>
      </c>
      <c r="H9" s="637" t="s">
        <v>137</v>
      </c>
      <c r="I9" s="638">
        <v>15</v>
      </c>
      <c r="J9" s="700"/>
      <c r="K9" s="686"/>
      <c r="L9" s="139">
        <f>K9/211</f>
        <v>0</v>
      </c>
      <c r="M9" s="140">
        <f>I9*K9</f>
        <v>0</v>
      </c>
    </row>
    <row r="10" spans="1:13" ht="16.5" thickBot="1">
      <c r="B10" s="540"/>
      <c r="C10" s="541" t="s">
        <v>298</v>
      </c>
      <c r="D10" s="582"/>
      <c r="E10" s="141"/>
      <c r="F10" s="142"/>
      <c r="G10" s="633"/>
      <c r="H10" s="634"/>
      <c r="I10" s="635"/>
      <c r="J10" s="698"/>
      <c r="K10" s="687"/>
      <c r="L10" s="156"/>
      <c r="M10" s="148"/>
    </row>
    <row r="11" spans="1:13" ht="15.75">
      <c r="A11" s="575">
        <v>5</v>
      </c>
      <c r="B11" s="524" t="s">
        <v>299</v>
      </c>
      <c r="C11" s="550" t="s">
        <v>300</v>
      </c>
      <c r="D11" s="581" t="s">
        <v>301</v>
      </c>
      <c r="E11" s="157" t="s">
        <v>278</v>
      </c>
      <c r="F11" s="20"/>
      <c r="G11" s="624" t="s">
        <v>302</v>
      </c>
      <c r="H11" s="625" t="s">
        <v>137</v>
      </c>
      <c r="I11" s="626">
        <v>16</v>
      </c>
      <c r="J11" s="699"/>
      <c r="K11" s="159"/>
      <c r="L11" s="127">
        <f t="shared" ref="L11:L12" si="2">K11/480</f>
        <v>0</v>
      </c>
      <c r="M11" s="160">
        <f>I11*K11</f>
        <v>0</v>
      </c>
    </row>
    <row r="12" spans="1:13" ht="16.5" thickBot="1">
      <c r="B12" s="540"/>
      <c r="C12" s="565" t="s">
        <v>303</v>
      </c>
      <c r="D12" s="544"/>
      <c r="E12" s="141"/>
      <c r="F12" s="25"/>
      <c r="G12" s="639"/>
      <c r="H12" s="640"/>
      <c r="I12" s="641"/>
      <c r="J12" s="699"/>
      <c r="K12" s="159"/>
      <c r="L12" s="134">
        <f t="shared" si="2"/>
        <v>0</v>
      </c>
      <c r="M12" s="162" t="s">
        <v>248</v>
      </c>
    </row>
    <row r="13" spans="1:13" ht="15.75">
      <c r="A13" s="575">
        <v>6</v>
      </c>
      <c r="B13" s="542" t="s">
        <v>304</v>
      </c>
      <c r="C13" s="583" t="s">
        <v>305</v>
      </c>
      <c r="D13" s="584" t="s">
        <v>306</v>
      </c>
      <c r="E13" s="165" t="s">
        <v>278</v>
      </c>
      <c r="F13" s="94"/>
      <c r="G13" s="642" t="s">
        <v>307</v>
      </c>
      <c r="H13" s="637" t="s">
        <v>137</v>
      </c>
      <c r="I13" s="638">
        <v>10</v>
      </c>
      <c r="J13" s="700"/>
      <c r="K13" s="688"/>
      <c r="L13" s="127">
        <f>K13/240</f>
        <v>0</v>
      </c>
      <c r="M13" s="140"/>
    </row>
    <row r="14" spans="1:13" ht="16.5" thickBot="1">
      <c r="B14" s="542"/>
      <c r="C14" s="583" t="s">
        <v>308</v>
      </c>
      <c r="D14" s="526"/>
      <c r="E14" s="165"/>
      <c r="F14" s="94"/>
      <c r="G14" s="642"/>
      <c r="H14" s="637"/>
      <c r="I14" s="638"/>
      <c r="J14" s="698"/>
      <c r="K14" s="689"/>
      <c r="L14" s="169"/>
      <c r="M14" s="140"/>
    </row>
    <row r="15" spans="1:13" ht="15.75">
      <c r="A15" s="575">
        <v>7</v>
      </c>
      <c r="B15" s="524" t="s">
        <v>309</v>
      </c>
      <c r="C15" s="550" t="s">
        <v>310</v>
      </c>
      <c r="D15" s="581" t="s">
        <v>311</v>
      </c>
      <c r="E15" s="157" t="s">
        <v>278</v>
      </c>
      <c r="F15" s="20"/>
      <c r="G15" s="624" t="s">
        <v>312</v>
      </c>
      <c r="H15" s="625" t="s">
        <v>137</v>
      </c>
      <c r="I15" s="626">
        <v>15</v>
      </c>
      <c r="J15" s="699"/>
      <c r="K15" s="159"/>
      <c r="L15" s="127">
        <f t="shared" ref="L15:L16" si="3">K15/212</f>
        <v>0</v>
      </c>
      <c r="M15" s="160">
        <f>I15*K15</f>
        <v>0</v>
      </c>
    </row>
    <row r="16" spans="1:13" ht="16.5" thickBot="1">
      <c r="B16" s="540" t="s">
        <v>313</v>
      </c>
      <c r="C16" s="565" t="s">
        <v>314</v>
      </c>
      <c r="D16" s="526"/>
      <c r="E16" s="141"/>
      <c r="F16" s="25"/>
      <c r="G16" s="643"/>
      <c r="H16" s="634"/>
      <c r="I16" s="635"/>
      <c r="J16" s="699"/>
      <c r="K16" s="159"/>
      <c r="L16" s="134">
        <f t="shared" si="3"/>
        <v>0</v>
      </c>
      <c r="M16" s="148"/>
    </row>
    <row r="17" spans="1:13" ht="15.75">
      <c r="A17" s="575">
        <v>8</v>
      </c>
      <c r="B17" s="524" t="s">
        <v>315</v>
      </c>
      <c r="C17" s="585" t="s">
        <v>316</v>
      </c>
      <c r="D17" s="581" t="s">
        <v>301</v>
      </c>
      <c r="E17" s="172" t="s">
        <v>278</v>
      </c>
      <c r="F17" s="173"/>
      <c r="G17" s="624" t="s">
        <v>317</v>
      </c>
      <c r="H17" s="524" t="s">
        <v>137</v>
      </c>
      <c r="I17" s="644">
        <v>10</v>
      </c>
      <c r="J17" s="701"/>
      <c r="K17" s="690"/>
      <c r="L17" s="174">
        <f t="shared" ref="L17:L20" si="4">K17/480</f>
        <v>0</v>
      </c>
      <c r="M17" s="175">
        <f>I17*K17</f>
        <v>0</v>
      </c>
    </row>
    <row r="18" spans="1:13" ht="16.5" thickBot="1">
      <c r="B18" s="586"/>
      <c r="C18" s="565" t="s">
        <v>303</v>
      </c>
      <c r="D18" s="526"/>
      <c r="E18" s="136"/>
      <c r="F18" s="176"/>
      <c r="G18" s="645"/>
      <c r="H18" s="646"/>
      <c r="I18" s="647"/>
      <c r="J18" s="702"/>
      <c r="K18" s="691"/>
      <c r="L18" s="177">
        <f t="shared" si="4"/>
        <v>0</v>
      </c>
      <c r="M18" s="178" t="s">
        <v>248</v>
      </c>
    </row>
    <row r="19" spans="1:13" ht="15.75">
      <c r="A19" s="575">
        <v>9</v>
      </c>
      <c r="B19" s="827" t="s">
        <v>318</v>
      </c>
      <c r="C19" s="550" t="s">
        <v>319</v>
      </c>
      <c r="D19" s="581" t="s">
        <v>301</v>
      </c>
      <c r="E19" s="157" t="s">
        <v>278</v>
      </c>
      <c r="F19" s="20"/>
      <c r="G19" s="624" t="s">
        <v>320</v>
      </c>
      <c r="H19" s="625" t="s">
        <v>137</v>
      </c>
      <c r="I19" s="626">
        <v>10</v>
      </c>
      <c r="J19" s="699"/>
      <c r="K19" s="159"/>
      <c r="L19" s="127">
        <f t="shared" si="4"/>
        <v>0</v>
      </c>
      <c r="M19" s="160">
        <f>I19*K19</f>
        <v>0</v>
      </c>
    </row>
    <row r="20" spans="1:13" ht="16.5" thickBot="1">
      <c r="B20" s="828"/>
      <c r="C20" s="583" t="s">
        <v>308</v>
      </c>
      <c r="D20" s="526"/>
      <c r="E20" s="141"/>
      <c r="F20" s="25"/>
      <c r="G20" s="639"/>
      <c r="H20" s="640"/>
      <c r="I20" s="641"/>
      <c r="J20" s="699"/>
      <c r="K20" s="159"/>
      <c r="L20" s="179">
        <f t="shared" si="4"/>
        <v>0</v>
      </c>
      <c r="M20" s="162" t="s">
        <v>248</v>
      </c>
    </row>
    <row r="21" spans="1:13" ht="16.5" thickBot="1">
      <c r="A21" s="575">
        <v>10</v>
      </c>
      <c r="B21" s="540" t="s">
        <v>321</v>
      </c>
      <c r="C21" s="564" t="s">
        <v>322</v>
      </c>
      <c r="D21" s="526" t="s">
        <v>323</v>
      </c>
      <c r="E21" s="180" t="s">
        <v>278</v>
      </c>
      <c r="F21" s="25"/>
      <c r="G21" s="643" t="s">
        <v>324</v>
      </c>
      <c r="H21" s="634" t="s">
        <v>137</v>
      </c>
      <c r="I21" s="635">
        <v>77</v>
      </c>
      <c r="J21" s="703"/>
      <c r="K21" s="183"/>
      <c r="L21" s="127">
        <f>K21/960</f>
        <v>0</v>
      </c>
      <c r="M21" s="160">
        <f t="shared" ref="M21:M31" si="5">I21*K21</f>
        <v>0</v>
      </c>
    </row>
    <row r="22" spans="1:13" ht="16.5" thickBot="1">
      <c r="A22" s="575">
        <v>11</v>
      </c>
      <c r="B22" s="540" t="s">
        <v>325</v>
      </c>
      <c r="C22" s="565" t="s">
        <v>326</v>
      </c>
      <c r="D22" s="587" t="s">
        <v>327</v>
      </c>
      <c r="E22" s="185" t="s">
        <v>278</v>
      </c>
      <c r="F22" s="25"/>
      <c r="G22" s="643" t="s">
        <v>328</v>
      </c>
      <c r="H22" s="634" t="s">
        <v>137</v>
      </c>
      <c r="I22" s="648">
        <v>10</v>
      </c>
      <c r="J22" s="703"/>
      <c r="K22" s="183"/>
      <c r="L22" s="127">
        <f t="shared" ref="L22:L27" si="6">K22/640</f>
        <v>0</v>
      </c>
      <c r="M22" s="160">
        <f t="shared" si="5"/>
        <v>0</v>
      </c>
    </row>
    <row r="23" spans="1:13" ht="16.5" thickBot="1">
      <c r="A23" s="575">
        <v>12</v>
      </c>
      <c r="B23" s="528" t="s">
        <v>329</v>
      </c>
      <c r="C23" s="564" t="s">
        <v>330</v>
      </c>
      <c r="D23" s="587" t="s">
        <v>327</v>
      </c>
      <c r="E23" s="185" t="s">
        <v>278</v>
      </c>
      <c r="F23" s="188"/>
      <c r="G23" s="649" t="s">
        <v>331</v>
      </c>
      <c r="H23" s="650" t="s">
        <v>137</v>
      </c>
      <c r="I23" s="648">
        <v>10</v>
      </c>
      <c r="J23" s="703"/>
      <c r="K23" s="183"/>
      <c r="L23" s="191">
        <f t="shared" si="6"/>
        <v>0</v>
      </c>
      <c r="M23" s="107">
        <f t="shared" si="5"/>
        <v>0</v>
      </c>
    </row>
    <row r="24" spans="1:13" ht="16.5" thickBot="1">
      <c r="A24" s="575">
        <v>13</v>
      </c>
      <c r="B24" s="588" t="s">
        <v>332</v>
      </c>
      <c r="C24" s="564" t="s">
        <v>333</v>
      </c>
      <c r="D24" s="587" t="s">
        <v>327</v>
      </c>
      <c r="E24" s="185" t="s">
        <v>278</v>
      </c>
      <c r="F24" s="49"/>
      <c r="G24" s="649" t="s">
        <v>334</v>
      </c>
      <c r="H24" s="650" t="s">
        <v>137</v>
      </c>
      <c r="I24" s="648">
        <v>10</v>
      </c>
      <c r="J24" s="703"/>
      <c r="K24" s="183"/>
      <c r="L24" s="191">
        <f t="shared" si="6"/>
        <v>0</v>
      </c>
      <c r="M24" s="107">
        <f t="shared" si="5"/>
        <v>0</v>
      </c>
    </row>
    <row r="25" spans="1:13" ht="16.5" thickBot="1">
      <c r="A25" s="575">
        <v>14</v>
      </c>
      <c r="B25" s="588" t="s">
        <v>335</v>
      </c>
      <c r="C25" s="564" t="s">
        <v>336</v>
      </c>
      <c r="D25" s="587" t="s">
        <v>327</v>
      </c>
      <c r="E25" s="185" t="s">
        <v>278</v>
      </c>
      <c r="F25" s="49"/>
      <c r="G25" s="649" t="s">
        <v>337</v>
      </c>
      <c r="H25" s="650" t="s">
        <v>137</v>
      </c>
      <c r="I25" s="648">
        <v>10</v>
      </c>
      <c r="J25" s="703"/>
      <c r="K25" s="183"/>
      <c r="L25" s="191">
        <f t="shared" si="6"/>
        <v>0</v>
      </c>
      <c r="M25" s="107">
        <f t="shared" si="5"/>
        <v>0</v>
      </c>
    </row>
    <row r="26" spans="1:13" ht="16.5" thickBot="1">
      <c r="A26" s="575">
        <v>15</v>
      </c>
      <c r="B26" s="528" t="s">
        <v>338</v>
      </c>
      <c r="C26" s="564" t="s">
        <v>339</v>
      </c>
      <c r="D26" s="587" t="s">
        <v>340</v>
      </c>
      <c r="E26" s="185" t="s">
        <v>278</v>
      </c>
      <c r="F26" s="49"/>
      <c r="G26" s="649" t="s">
        <v>341</v>
      </c>
      <c r="H26" s="650" t="s">
        <v>137</v>
      </c>
      <c r="I26" s="648">
        <v>20</v>
      </c>
      <c r="J26" s="703"/>
      <c r="K26" s="183"/>
      <c r="L26" s="191">
        <f t="shared" si="6"/>
        <v>0</v>
      </c>
      <c r="M26" s="107">
        <f t="shared" si="5"/>
        <v>0</v>
      </c>
    </row>
    <row r="27" spans="1:13" ht="16.5" thickBot="1">
      <c r="A27" s="575">
        <v>16</v>
      </c>
      <c r="B27" s="528" t="s">
        <v>342</v>
      </c>
      <c r="C27" s="564" t="s">
        <v>343</v>
      </c>
      <c r="D27" s="587" t="s">
        <v>340</v>
      </c>
      <c r="E27" s="185" t="s">
        <v>278</v>
      </c>
      <c r="F27" s="49"/>
      <c r="G27" s="649" t="s">
        <v>344</v>
      </c>
      <c r="H27" s="650" t="s">
        <v>137</v>
      </c>
      <c r="I27" s="648">
        <v>20</v>
      </c>
      <c r="J27" s="703"/>
      <c r="K27" s="183"/>
      <c r="L27" s="191">
        <f t="shared" si="6"/>
        <v>0</v>
      </c>
      <c r="M27" s="107">
        <f t="shared" si="5"/>
        <v>0</v>
      </c>
    </row>
    <row r="28" spans="1:13" ht="16.5" thickBot="1">
      <c r="A28" s="575">
        <v>17</v>
      </c>
      <c r="B28" s="524" t="s">
        <v>345</v>
      </c>
      <c r="C28" s="564" t="s">
        <v>346</v>
      </c>
      <c r="D28" s="587" t="s">
        <v>347</v>
      </c>
      <c r="E28" s="185" t="s">
        <v>278</v>
      </c>
      <c r="F28" s="49"/>
      <c r="G28" s="649" t="s">
        <v>348</v>
      </c>
      <c r="H28" s="650" t="s">
        <v>137</v>
      </c>
      <c r="I28" s="648">
        <v>20</v>
      </c>
      <c r="J28" s="703"/>
      <c r="K28" s="183"/>
      <c r="L28" s="191">
        <f t="shared" ref="L28:L30" si="7">K28/168</f>
        <v>0</v>
      </c>
      <c r="M28" s="107">
        <f t="shared" si="5"/>
        <v>0</v>
      </c>
    </row>
    <row r="29" spans="1:13" ht="16.5" thickBot="1">
      <c r="A29" s="575">
        <v>18</v>
      </c>
      <c r="B29" s="524" t="s">
        <v>349</v>
      </c>
      <c r="C29" s="564" t="s">
        <v>350</v>
      </c>
      <c r="D29" s="587" t="s">
        <v>347</v>
      </c>
      <c r="E29" s="185" t="s">
        <v>278</v>
      </c>
      <c r="F29" s="49"/>
      <c r="G29" s="649" t="s">
        <v>351</v>
      </c>
      <c r="H29" s="650" t="s">
        <v>137</v>
      </c>
      <c r="I29" s="648">
        <v>20</v>
      </c>
      <c r="J29" s="703"/>
      <c r="K29" s="183"/>
      <c r="L29" s="191">
        <f t="shared" si="7"/>
        <v>0</v>
      </c>
      <c r="M29" s="107">
        <f t="shared" si="5"/>
        <v>0</v>
      </c>
    </row>
    <row r="30" spans="1:13" ht="16.5" thickBot="1">
      <c r="A30" s="575">
        <v>19</v>
      </c>
      <c r="B30" s="589" t="s">
        <v>352</v>
      </c>
      <c r="C30" s="564" t="s">
        <v>353</v>
      </c>
      <c r="D30" s="587" t="s">
        <v>354</v>
      </c>
      <c r="E30" s="185" t="s">
        <v>278</v>
      </c>
      <c r="F30" s="49"/>
      <c r="G30" s="649" t="s">
        <v>355</v>
      </c>
      <c r="H30" s="650" t="s">
        <v>137</v>
      </c>
      <c r="I30" s="648">
        <v>20</v>
      </c>
      <c r="J30" s="703"/>
      <c r="K30" s="183"/>
      <c r="L30" s="191">
        <f t="shared" si="7"/>
        <v>0</v>
      </c>
      <c r="M30" s="107">
        <f t="shared" si="5"/>
        <v>0</v>
      </c>
    </row>
    <row r="31" spans="1:13" ht="15.75">
      <c r="A31" s="575">
        <v>20</v>
      </c>
      <c r="B31" s="827" t="s">
        <v>356</v>
      </c>
      <c r="C31" s="590" t="s">
        <v>357</v>
      </c>
      <c r="D31" s="842" t="s">
        <v>208</v>
      </c>
      <c r="E31" s="157" t="s">
        <v>278</v>
      </c>
      <c r="F31" s="193"/>
      <c r="G31" s="624" t="s">
        <v>358</v>
      </c>
      <c r="H31" s="625" t="s">
        <v>137</v>
      </c>
      <c r="I31" s="626">
        <v>50</v>
      </c>
      <c r="J31" s="699"/>
      <c r="K31" s="569"/>
      <c r="L31" s="139">
        <f t="shared" ref="L31:L32" si="8">K31/54</f>
        <v>0</v>
      </c>
      <c r="M31" s="61">
        <f t="shared" si="5"/>
        <v>0</v>
      </c>
    </row>
    <row r="32" spans="1:13" ht="16.5" thickBot="1">
      <c r="B32" s="828"/>
      <c r="C32" s="591" t="s">
        <v>359</v>
      </c>
      <c r="D32" s="828"/>
      <c r="E32" s="141"/>
      <c r="F32" s="194"/>
      <c r="G32" s="645"/>
      <c r="H32" s="646"/>
      <c r="I32" s="647"/>
      <c r="J32" s="699"/>
      <c r="K32" s="569"/>
      <c r="L32" s="195">
        <f t="shared" si="8"/>
        <v>0</v>
      </c>
      <c r="M32" s="73"/>
    </row>
    <row r="33" spans="1:13" ht="15.75">
      <c r="A33" s="575">
        <v>21</v>
      </c>
      <c r="B33" s="827" t="s">
        <v>360</v>
      </c>
      <c r="C33" s="550" t="s">
        <v>361</v>
      </c>
      <c r="D33" s="581" t="s">
        <v>292</v>
      </c>
      <c r="E33" s="157" t="s">
        <v>278</v>
      </c>
      <c r="F33" s="20"/>
      <c r="G33" s="624" t="s">
        <v>362</v>
      </c>
      <c r="H33" s="625" t="s">
        <v>137</v>
      </c>
      <c r="I33" s="626">
        <v>10</v>
      </c>
      <c r="J33" s="700"/>
      <c r="K33" s="686"/>
      <c r="L33" s="139">
        <f t="shared" ref="L33:L34" si="9">K33/30</f>
        <v>0</v>
      </c>
      <c r="M33" s="61">
        <f>K33*I33</f>
        <v>0</v>
      </c>
    </row>
    <row r="34" spans="1:13" ht="16.5" thickBot="1">
      <c r="B34" s="828"/>
      <c r="C34" s="565" t="s">
        <v>363</v>
      </c>
      <c r="D34" s="526"/>
      <c r="E34" s="141"/>
      <c r="F34" s="25"/>
      <c r="G34" s="639" t="s">
        <v>364</v>
      </c>
      <c r="H34" s="634"/>
      <c r="I34" s="635"/>
      <c r="J34" s="698"/>
      <c r="K34" s="687"/>
      <c r="L34" s="195">
        <f t="shared" si="9"/>
        <v>0</v>
      </c>
      <c r="M34" s="73"/>
    </row>
    <row r="35" spans="1:13" ht="15.75">
      <c r="A35" s="575">
        <v>22</v>
      </c>
      <c r="B35" s="829" t="s">
        <v>365</v>
      </c>
      <c r="C35" s="554" t="s">
        <v>366</v>
      </c>
      <c r="D35" s="581" t="s">
        <v>367</v>
      </c>
      <c r="E35" s="197" t="s">
        <v>278</v>
      </c>
      <c r="F35" s="22"/>
      <c r="G35" s="642" t="s">
        <v>368</v>
      </c>
      <c r="H35" s="637" t="s">
        <v>137</v>
      </c>
      <c r="I35" s="638">
        <v>30</v>
      </c>
      <c r="J35" s="699"/>
      <c r="K35" s="569"/>
      <c r="L35" s="198">
        <f t="shared" ref="L35:L36" si="10">K35/160</f>
        <v>0</v>
      </c>
      <c r="M35" s="81">
        <f>I35*K35</f>
        <v>0</v>
      </c>
    </row>
    <row r="36" spans="1:13" ht="16.5" thickBot="1">
      <c r="B36" s="828"/>
      <c r="C36" s="565" t="s">
        <v>369</v>
      </c>
      <c r="D36" s="592"/>
      <c r="E36" s="141"/>
      <c r="F36" s="25"/>
      <c r="G36" s="645"/>
      <c r="H36" s="646"/>
      <c r="I36" s="647"/>
      <c r="J36" s="698"/>
      <c r="K36" s="687"/>
      <c r="L36" s="195">
        <f t="shared" si="10"/>
        <v>0</v>
      </c>
      <c r="M36" s="73"/>
    </row>
    <row r="37" spans="1:13" ht="15.75">
      <c r="A37" s="575">
        <v>23</v>
      </c>
      <c r="B37" s="542" t="s">
        <v>370</v>
      </c>
      <c r="C37" s="583" t="s">
        <v>371</v>
      </c>
      <c r="D37" s="593" t="s">
        <v>372</v>
      </c>
      <c r="E37" s="202" t="s">
        <v>278</v>
      </c>
      <c r="F37" s="203"/>
      <c r="G37" s="624" t="s">
        <v>373</v>
      </c>
      <c r="H37" s="625" t="s">
        <v>137</v>
      </c>
      <c r="I37" s="626">
        <v>20</v>
      </c>
      <c r="J37" s="699"/>
      <c r="K37" s="569"/>
      <c r="L37" s="198">
        <f>K37/78</f>
        <v>0</v>
      </c>
      <c r="M37" s="81">
        <f>I37*K37</f>
        <v>0</v>
      </c>
    </row>
    <row r="38" spans="1:13" ht="16.5" thickBot="1">
      <c r="A38" s="575"/>
      <c r="B38" s="542"/>
      <c r="C38" s="594" t="s">
        <v>374</v>
      </c>
      <c r="D38" s="593"/>
      <c r="E38" s="129"/>
      <c r="F38" s="203"/>
      <c r="G38" s="642"/>
      <c r="H38" s="637"/>
      <c r="I38" s="638"/>
      <c r="J38" s="698"/>
      <c r="K38" s="687"/>
      <c r="L38" s="195">
        <f>K38/160</f>
        <v>0</v>
      </c>
      <c r="M38" s="73"/>
    </row>
    <row r="39" spans="1:13" ht="24">
      <c r="A39" s="575">
        <v>24</v>
      </c>
      <c r="B39" s="524" t="s">
        <v>375</v>
      </c>
      <c r="C39" s="590" t="s">
        <v>376</v>
      </c>
      <c r="D39" s="584" t="s">
        <v>372</v>
      </c>
      <c r="E39" s="205" t="s">
        <v>278</v>
      </c>
      <c r="F39" s="193"/>
      <c r="G39" s="624" t="s">
        <v>377</v>
      </c>
      <c r="H39" s="625" t="s">
        <v>137</v>
      </c>
      <c r="I39" s="626">
        <v>10</v>
      </c>
      <c r="J39" s="700"/>
      <c r="K39" s="686"/>
      <c r="L39" s="198">
        <f>K39/78</f>
        <v>0</v>
      </c>
      <c r="M39" s="81">
        <f>I39*K39</f>
        <v>0</v>
      </c>
    </row>
    <row r="40" spans="1:13" ht="16.5" thickBot="1">
      <c r="A40" s="575"/>
      <c r="B40" s="540"/>
      <c r="C40" s="595" t="s">
        <v>378</v>
      </c>
      <c r="D40" s="596"/>
      <c r="E40" s="208"/>
      <c r="F40" s="194"/>
      <c r="G40" s="643"/>
      <c r="H40" s="634"/>
      <c r="I40" s="635"/>
      <c r="J40" s="698"/>
      <c r="K40" s="687"/>
      <c r="L40" s="195">
        <f>K40/160</f>
        <v>0</v>
      </c>
      <c r="M40" s="73"/>
    </row>
    <row r="41" spans="1:13" ht="24">
      <c r="A41" s="575">
        <v>25</v>
      </c>
      <c r="B41" s="542" t="s">
        <v>379</v>
      </c>
      <c r="C41" s="583" t="s">
        <v>380</v>
      </c>
      <c r="D41" s="593" t="s">
        <v>372</v>
      </c>
      <c r="E41" s="202" t="s">
        <v>278</v>
      </c>
      <c r="F41" s="203"/>
      <c r="G41" s="624" t="s">
        <v>381</v>
      </c>
      <c r="H41" s="637" t="s">
        <v>137</v>
      </c>
      <c r="I41" s="638">
        <v>10</v>
      </c>
      <c r="J41" s="699"/>
      <c r="K41" s="569"/>
      <c r="L41" s="198">
        <f>K41/78</f>
        <v>0</v>
      </c>
      <c r="M41" s="81">
        <f>I41*K41</f>
        <v>0</v>
      </c>
    </row>
    <row r="42" spans="1:13" ht="16.5" thickBot="1">
      <c r="A42" s="575"/>
      <c r="B42" s="542"/>
      <c r="C42" s="594" t="s">
        <v>378</v>
      </c>
      <c r="D42" s="593"/>
      <c r="E42" s="129"/>
      <c r="F42" s="203"/>
      <c r="G42" s="642"/>
      <c r="H42" s="637"/>
      <c r="I42" s="638"/>
      <c r="J42" s="698"/>
      <c r="K42" s="687"/>
      <c r="L42" s="195">
        <f>K42/160</f>
        <v>0</v>
      </c>
      <c r="M42" s="73"/>
    </row>
    <row r="43" spans="1:13" ht="15.75">
      <c r="A43" s="575">
        <v>26</v>
      </c>
      <c r="B43" s="827" t="s">
        <v>382</v>
      </c>
      <c r="C43" s="590" t="s">
        <v>383</v>
      </c>
      <c r="D43" s="584" t="s">
        <v>384</v>
      </c>
      <c r="E43" s="157" t="s">
        <v>278</v>
      </c>
      <c r="F43" s="210"/>
      <c r="G43" s="624" t="s">
        <v>385</v>
      </c>
      <c r="H43" s="625" t="s">
        <v>137</v>
      </c>
      <c r="I43" s="626">
        <v>35</v>
      </c>
      <c r="J43" s="699"/>
      <c r="K43" s="569"/>
      <c r="L43" s="139">
        <f t="shared" ref="L43:L48" si="11">K43/150</f>
        <v>0</v>
      </c>
      <c r="M43" s="61">
        <f>I43*K43</f>
        <v>0</v>
      </c>
    </row>
    <row r="44" spans="1:13" ht="16.5" thickBot="1">
      <c r="B44" s="830"/>
      <c r="C44" s="581" t="s">
        <v>386</v>
      </c>
      <c r="D44" s="597"/>
      <c r="E44" s="136"/>
      <c r="F44" s="212"/>
      <c r="G44" s="645" t="s">
        <v>387</v>
      </c>
      <c r="H44" s="646"/>
      <c r="I44" s="647"/>
      <c r="J44" s="699"/>
      <c r="K44" s="569"/>
      <c r="L44" s="195">
        <f t="shared" si="11"/>
        <v>0</v>
      </c>
      <c r="M44" s="81"/>
    </row>
    <row r="45" spans="1:13" ht="15.75">
      <c r="A45" s="575">
        <v>27</v>
      </c>
      <c r="B45" s="827" t="s">
        <v>388</v>
      </c>
      <c r="C45" s="590" t="s">
        <v>389</v>
      </c>
      <c r="D45" s="584" t="s">
        <v>390</v>
      </c>
      <c r="E45" s="157" t="s">
        <v>278</v>
      </c>
      <c r="F45" s="193"/>
      <c r="G45" s="624" t="s">
        <v>391</v>
      </c>
      <c r="H45" s="625" t="s">
        <v>137</v>
      </c>
      <c r="I45" s="626">
        <v>35</v>
      </c>
      <c r="J45" s="700"/>
      <c r="K45" s="686"/>
      <c r="L45" s="139">
        <f t="shared" si="11"/>
        <v>0</v>
      </c>
      <c r="M45" s="61">
        <f>K45*I45</f>
        <v>0</v>
      </c>
    </row>
    <row r="46" spans="1:13" ht="16.5" thickBot="1">
      <c r="B46" s="828"/>
      <c r="C46" s="583" t="s">
        <v>392</v>
      </c>
      <c r="D46" s="598"/>
      <c r="E46" s="136"/>
      <c r="F46" s="203"/>
      <c r="G46" s="645"/>
      <c r="H46" s="646"/>
      <c r="I46" s="647"/>
      <c r="J46" s="698"/>
      <c r="K46" s="687"/>
      <c r="L46" s="195">
        <f t="shared" si="11"/>
        <v>0</v>
      </c>
      <c r="M46" s="81"/>
    </row>
    <row r="47" spans="1:13" ht="15.75">
      <c r="A47" s="575">
        <v>28</v>
      </c>
      <c r="B47" s="827" t="s">
        <v>393</v>
      </c>
      <c r="C47" s="532" t="s">
        <v>394</v>
      </c>
      <c r="D47" s="581" t="s">
        <v>395</v>
      </c>
      <c r="E47" s="157" t="s">
        <v>278</v>
      </c>
      <c r="F47" s="20"/>
      <c r="G47" s="624" t="s">
        <v>396</v>
      </c>
      <c r="H47" s="625" t="s">
        <v>137</v>
      </c>
      <c r="I47" s="626">
        <v>40</v>
      </c>
      <c r="J47" s="699"/>
      <c r="K47" s="569"/>
      <c r="L47" s="139">
        <f t="shared" si="11"/>
        <v>0</v>
      </c>
      <c r="M47" s="61">
        <f>I47*K47</f>
        <v>0</v>
      </c>
    </row>
    <row r="48" spans="1:13" ht="16.5" thickBot="1">
      <c r="B48" s="828"/>
      <c r="C48" s="565" t="s">
        <v>397</v>
      </c>
      <c r="D48" s="526"/>
      <c r="E48" s="141"/>
      <c r="F48" s="25"/>
      <c r="G48" s="639"/>
      <c r="H48" s="640"/>
      <c r="I48" s="641"/>
      <c r="J48" s="699"/>
      <c r="K48" s="569"/>
      <c r="L48" s="195">
        <f t="shared" si="11"/>
        <v>0</v>
      </c>
      <c r="M48" s="73"/>
    </row>
    <row r="49" spans="1:13" ht="15.75">
      <c r="A49" s="575">
        <v>29</v>
      </c>
      <c r="B49" s="524" t="s">
        <v>398</v>
      </c>
      <c r="C49" s="590" t="s">
        <v>399</v>
      </c>
      <c r="D49" s="584" t="s">
        <v>372</v>
      </c>
      <c r="E49" s="205" t="s">
        <v>278</v>
      </c>
      <c r="F49" s="193"/>
      <c r="G49" s="624" t="s">
        <v>400</v>
      </c>
      <c r="H49" s="625" t="s">
        <v>137</v>
      </c>
      <c r="I49" s="626">
        <v>20</v>
      </c>
      <c r="J49" s="700"/>
      <c r="K49" s="686"/>
      <c r="L49" s="139">
        <f>K49/80</f>
        <v>0</v>
      </c>
      <c r="M49" s="61">
        <f>I49*K49</f>
        <v>0</v>
      </c>
    </row>
    <row r="50" spans="1:13" ht="16.5" thickBot="1">
      <c r="A50" s="575"/>
      <c r="B50" s="540"/>
      <c r="C50" s="595" t="s">
        <v>401</v>
      </c>
      <c r="D50" s="596"/>
      <c r="E50" s="208"/>
      <c r="F50" s="194"/>
      <c r="G50" s="643"/>
      <c r="H50" s="634"/>
      <c r="I50" s="635"/>
      <c r="J50" s="698"/>
      <c r="K50" s="687"/>
      <c r="L50" s="195">
        <f>K50/160</f>
        <v>0</v>
      </c>
      <c r="M50" s="73"/>
    </row>
    <row r="51" spans="1:13" ht="15.75">
      <c r="A51" s="575">
        <v>30</v>
      </c>
      <c r="B51" s="829" t="s">
        <v>402</v>
      </c>
      <c r="C51" s="554" t="s">
        <v>403</v>
      </c>
      <c r="D51" s="544" t="s">
        <v>404</v>
      </c>
      <c r="E51" s="197" t="s">
        <v>278</v>
      </c>
      <c r="F51" s="22"/>
      <c r="G51" s="642" t="s">
        <v>405</v>
      </c>
      <c r="H51" s="637" t="s">
        <v>137</v>
      </c>
      <c r="I51" s="638">
        <v>45</v>
      </c>
      <c r="J51" s="700"/>
      <c r="K51" s="686"/>
      <c r="L51" s="198">
        <f t="shared" ref="L51:L52" si="12">K51/117</f>
        <v>0</v>
      </c>
      <c r="M51" s="81">
        <f>I51*K51</f>
        <v>0</v>
      </c>
    </row>
    <row r="52" spans="1:13" ht="16.5" thickBot="1">
      <c r="B52" s="828"/>
      <c r="C52" s="565" t="s">
        <v>406</v>
      </c>
      <c r="D52" s="526"/>
      <c r="E52" s="141"/>
      <c r="F52" s="25"/>
      <c r="G52" s="645"/>
      <c r="H52" s="646"/>
      <c r="I52" s="647"/>
      <c r="J52" s="698"/>
      <c r="K52" s="687"/>
      <c r="L52" s="195">
        <f t="shared" si="12"/>
        <v>0</v>
      </c>
      <c r="M52" s="73"/>
    </row>
    <row r="53" spans="1:13" ht="15.75">
      <c r="A53" s="575">
        <v>31</v>
      </c>
      <c r="B53" s="524" t="s">
        <v>407</v>
      </c>
      <c r="C53" s="550" t="s">
        <v>408</v>
      </c>
      <c r="D53" s="581" t="s">
        <v>409</v>
      </c>
      <c r="E53" s="157" t="s">
        <v>278</v>
      </c>
      <c r="F53" s="20"/>
      <c r="G53" s="624" t="s">
        <v>410</v>
      </c>
      <c r="H53" s="625" t="s">
        <v>137</v>
      </c>
      <c r="I53" s="626">
        <v>20</v>
      </c>
      <c r="J53" s="699"/>
      <c r="K53" s="569"/>
      <c r="L53" s="139">
        <f t="shared" ref="L53:L54" si="13">K53/240</f>
        <v>0</v>
      </c>
      <c r="M53" s="61">
        <f>I53*K53</f>
        <v>0</v>
      </c>
    </row>
    <row r="54" spans="1:13" ht="16.5" thickBot="1">
      <c r="B54" s="599"/>
      <c r="C54" s="581" t="s">
        <v>411</v>
      </c>
      <c r="D54" s="597"/>
      <c r="E54" s="136"/>
      <c r="F54" s="22"/>
      <c r="G54" s="645"/>
      <c r="H54" s="646"/>
      <c r="I54" s="647"/>
      <c r="J54" s="699"/>
      <c r="K54" s="569"/>
      <c r="L54" s="195">
        <f t="shared" si="13"/>
        <v>0</v>
      </c>
      <c r="M54" s="81"/>
    </row>
    <row r="55" spans="1:13" ht="15.75">
      <c r="A55" s="575">
        <v>32</v>
      </c>
      <c r="B55" s="524" t="s">
        <v>412</v>
      </c>
      <c r="C55" s="550" t="s">
        <v>413</v>
      </c>
      <c r="D55" s="600" t="s">
        <v>414</v>
      </c>
      <c r="E55" s="157" t="s">
        <v>278</v>
      </c>
      <c r="F55" s="20"/>
      <c r="G55" s="624" t="s">
        <v>415</v>
      </c>
      <c r="H55" s="625" t="s">
        <v>137</v>
      </c>
      <c r="I55" s="626">
        <v>20</v>
      </c>
      <c r="J55" s="700"/>
      <c r="K55" s="686"/>
      <c r="L55" s="139">
        <f t="shared" ref="L55:L58" si="14">K55/192</f>
        <v>0</v>
      </c>
      <c r="M55" s="61">
        <f>I55*K55</f>
        <v>0</v>
      </c>
    </row>
    <row r="56" spans="1:13" ht="16.5" thickBot="1">
      <c r="B56" s="599"/>
      <c r="C56" s="581" t="s">
        <v>416</v>
      </c>
      <c r="D56" s="597"/>
      <c r="E56" s="136"/>
      <c r="F56" s="22"/>
      <c r="G56" s="645"/>
      <c r="H56" s="646"/>
      <c r="I56" s="647"/>
      <c r="J56" s="699"/>
      <c r="K56" s="569"/>
      <c r="L56" s="195">
        <f t="shared" si="14"/>
        <v>0</v>
      </c>
      <c r="M56" s="81"/>
    </row>
    <row r="57" spans="1:13" ht="15.75">
      <c r="A57" s="575">
        <v>33</v>
      </c>
      <c r="B57" s="524" t="s">
        <v>417</v>
      </c>
      <c r="C57" s="550" t="s">
        <v>418</v>
      </c>
      <c r="D57" s="601" t="s">
        <v>419</v>
      </c>
      <c r="E57" s="157" t="s">
        <v>278</v>
      </c>
      <c r="F57" s="20"/>
      <c r="G57" s="624" t="s">
        <v>420</v>
      </c>
      <c r="H57" s="625" t="s">
        <v>137</v>
      </c>
      <c r="I57" s="626">
        <v>4</v>
      </c>
      <c r="J57" s="700"/>
      <c r="K57" s="686"/>
      <c r="L57" s="139">
        <f t="shared" si="14"/>
        <v>0</v>
      </c>
      <c r="M57" s="61">
        <f>I57*K57</f>
        <v>0</v>
      </c>
    </row>
    <row r="58" spans="1:13" ht="16.5" thickBot="1">
      <c r="B58" s="602"/>
      <c r="C58" s="565" t="s">
        <v>421</v>
      </c>
      <c r="D58" s="592"/>
      <c r="E58" s="141"/>
      <c r="F58" s="25"/>
      <c r="G58" s="645"/>
      <c r="H58" s="646"/>
      <c r="I58" s="647"/>
      <c r="J58" s="698"/>
      <c r="K58" s="687"/>
      <c r="L58" s="195">
        <f t="shared" si="14"/>
        <v>0</v>
      </c>
      <c r="M58" s="73"/>
    </row>
    <row r="59" spans="1:13" ht="15.75">
      <c r="A59" s="575">
        <v>34</v>
      </c>
      <c r="B59" s="827" t="s">
        <v>422</v>
      </c>
      <c r="C59" s="550" t="s">
        <v>423</v>
      </c>
      <c r="D59" s="581" t="s">
        <v>424</v>
      </c>
      <c r="E59" s="157" t="s">
        <v>278</v>
      </c>
      <c r="F59" s="20"/>
      <c r="G59" s="624" t="s">
        <v>425</v>
      </c>
      <c r="H59" s="625" t="s">
        <v>137</v>
      </c>
      <c r="I59" s="626">
        <v>10</v>
      </c>
      <c r="J59" s="699"/>
      <c r="K59" s="569"/>
      <c r="L59" s="139">
        <f t="shared" ref="L59:L60" si="15">K59/176</f>
        <v>0</v>
      </c>
      <c r="M59" s="61">
        <f>I59*K59</f>
        <v>0</v>
      </c>
    </row>
    <row r="60" spans="1:13" ht="16.5" thickBot="1">
      <c r="B60" s="828"/>
      <c r="C60" s="541" t="s">
        <v>426</v>
      </c>
      <c r="D60" s="582" t="s">
        <v>37</v>
      </c>
      <c r="E60" s="141"/>
      <c r="F60" s="25"/>
      <c r="G60" s="639"/>
      <c r="H60" s="640"/>
      <c r="I60" s="641"/>
      <c r="J60" s="699"/>
      <c r="K60" s="569"/>
      <c r="L60" s="195">
        <f t="shared" si="15"/>
        <v>0</v>
      </c>
      <c r="M60" s="73"/>
    </row>
    <row r="61" spans="1:13" ht="15.75">
      <c r="A61" s="575">
        <v>35</v>
      </c>
      <c r="B61" s="542" t="s">
        <v>427</v>
      </c>
      <c r="C61" s="554" t="s">
        <v>428</v>
      </c>
      <c r="D61" s="581" t="s">
        <v>429</v>
      </c>
      <c r="E61" s="136" t="s">
        <v>278</v>
      </c>
      <c r="F61" s="215"/>
      <c r="G61" s="651" t="s">
        <v>430</v>
      </c>
      <c r="H61" s="652" t="s">
        <v>137</v>
      </c>
      <c r="I61" s="638">
        <v>15</v>
      </c>
      <c r="J61" s="700"/>
      <c r="K61" s="686"/>
      <c r="L61" s="151">
        <f t="shared" ref="L61:L62" si="16">K61/320</f>
        <v>0</v>
      </c>
      <c r="M61" s="61">
        <f>I61*K61</f>
        <v>0</v>
      </c>
    </row>
    <row r="62" spans="1:13" ht="16.5" thickBot="1">
      <c r="B62" s="599"/>
      <c r="C62" s="549" t="s">
        <v>431</v>
      </c>
      <c r="D62" s="544"/>
      <c r="E62" s="136"/>
      <c r="F62" s="215"/>
      <c r="G62" s="651"/>
      <c r="H62" s="652"/>
      <c r="I62" s="638"/>
      <c r="J62" s="698"/>
      <c r="K62" s="687"/>
      <c r="L62" s="217">
        <f t="shared" si="16"/>
        <v>0</v>
      </c>
      <c r="M62" s="81"/>
    </row>
    <row r="63" spans="1:13" ht="15.75">
      <c r="A63" s="575">
        <v>36</v>
      </c>
      <c r="B63" s="827" t="s">
        <v>432</v>
      </c>
      <c r="C63" s="550" t="s">
        <v>433</v>
      </c>
      <c r="D63" s="600" t="s">
        <v>434</v>
      </c>
      <c r="E63" s="157" t="s">
        <v>278</v>
      </c>
      <c r="F63" s="218"/>
      <c r="G63" s="653" t="s">
        <v>435</v>
      </c>
      <c r="H63" s="654" t="s">
        <v>137</v>
      </c>
      <c r="I63" s="626">
        <v>41</v>
      </c>
      <c r="J63" s="699"/>
      <c r="K63" s="159"/>
      <c r="L63" s="127">
        <f t="shared" ref="L63:L64" si="17">K63/160</f>
        <v>0</v>
      </c>
      <c r="M63" s="160">
        <f>I63*K63</f>
        <v>0</v>
      </c>
    </row>
    <row r="64" spans="1:13" ht="15.75">
      <c r="B64" s="830"/>
      <c r="C64" s="554" t="s">
        <v>436</v>
      </c>
      <c r="D64" s="603"/>
      <c r="E64" s="219"/>
      <c r="F64" s="215"/>
      <c r="G64" s="645"/>
      <c r="H64" s="646"/>
      <c r="I64" s="647"/>
      <c r="J64" s="699"/>
      <c r="K64" s="159"/>
      <c r="L64" s="134">
        <f t="shared" si="17"/>
        <v>0</v>
      </c>
      <c r="M64" s="140"/>
    </row>
    <row r="65" spans="1:13" ht="16.5" thickBot="1">
      <c r="B65" s="828"/>
      <c r="C65" s="565" t="s">
        <v>437</v>
      </c>
      <c r="D65" s="604"/>
      <c r="E65" s="220"/>
      <c r="F65" s="221"/>
      <c r="G65" s="655"/>
      <c r="H65" s="656"/>
      <c r="I65" s="635"/>
      <c r="J65" s="698"/>
      <c r="K65" s="689"/>
      <c r="L65" s="222"/>
      <c r="M65" s="148"/>
    </row>
    <row r="66" spans="1:13" ht="15.75">
      <c r="A66" s="575">
        <v>37</v>
      </c>
      <c r="B66" s="827" t="s">
        <v>438</v>
      </c>
      <c r="C66" s="550" t="s">
        <v>439</v>
      </c>
      <c r="D66" s="600" t="s">
        <v>440</v>
      </c>
      <c r="E66" s="157" t="s">
        <v>278</v>
      </c>
      <c r="F66" s="218"/>
      <c r="G66" s="653" t="s">
        <v>441</v>
      </c>
      <c r="H66" s="654" t="s">
        <v>137</v>
      </c>
      <c r="I66" s="626">
        <v>25</v>
      </c>
      <c r="J66" s="699"/>
      <c r="K66" s="159"/>
      <c r="L66" s="127">
        <f t="shared" ref="L66:L67" si="18">K66/160</f>
        <v>0</v>
      </c>
      <c r="M66" s="160">
        <f>I66*K66</f>
        <v>0</v>
      </c>
    </row>
    <row r="67" spans="1:13" ht="15.75">
      <c r="B67" s="830"/>
      <c r="C67" s="549" t="s">
        <v>442</v>
      </c>
      <c r="D67" s="603"/>
      <c r="E67" s="219"/>
      <c r="F67" s="215"/>
      <c r="G67" s="645"/>
      <c r="H67" s="646"/>
      <c r="I67" s="647"/>
      <c r="J67" s="699"/>
      <c r="K67" s="159"/>
      <c r="L67" s="134">
        <f t="shared" si="18"/>
        <v>0</v>
      </c>
      <c r="M67" s="140"/>
    </row>
    <row r="68" spans="1:13" ht="16.5" thickBot="1">
      <c r="B68" s="828"/>
      <c r="C68" s="565" t="s">
        <v>443</v>
      </c>
      <c r="D68" s="604"/>
      <c r="E68" s="220"/>
      <c r="F68" s="221"/>
      <c r="G68" s="655"/>
      <c r="H68" s="656"/>
      <c r="I68" s="635"/>
      <c r="J68" s="698"/>
      <c r="K68" s="689"/>
      <c r="L68" s="222"/>
      <c r="M68" s="148"/>
    </row>
    <row r="69" spans="1:13" ht="15.75">
      <c r="A69" s="575">
        <v>38</v>
      </c>
      <c r="B69" s="827" t="s">
        <v>444</v>
      </c>
      <c r="C69" s="550" t="s">
        <v>445</v>
      </c>
      <c r="D69" s="584" t="s">
        <v>446</v>
      </c>
      <c r="E69" s="122" t="s">
        <v>278</v>
      </c>
      <c r="F69" s="20"/>
      <c r="G69" s="585" t="s">
        <v>447</v>
      </c>
      <c r="H69" s="625" t="s">
        <v>137</v>
      </c>
      <c r="I69" s="626">
        <v>15</v>
      </c>
      <c r="J69" s="700"/>
      <c r="K69" s="686"/>
      <c r="L69" s="127">
        <f t="shared" ref="L69:L70" si="19">K69/225</f>
        <v>0</v>
      </c>
      <c r="M69" s="61">
        <f>I69*K69</f>
        <v>0</v>
      </c>
    </row>
    <row r="70" spans="1:13" ht="16.5" thickBot="1">
      <c r="B70" s="828"/>
      <c r="C70" s="565" t="s">
        <v>448</v>
      </c>
      <c r="D70" s="596"/>
      <c r="E70" s="208"/>
      <c r="F70" s="25"/>
      <c r="G70" s="639"/>
      <c r="H70" s="640"/>
      <c r="I70" s="641"/>
      <c r="J70" s="698"/>
      <c r="K70" s="687"/>
      <c r="L70" s="179">
        <f t="shared" si="19"/>
        <v>0</v>
      </c>
      <c r="M70" s="73"/>
    </row>
    <row r="71" spans="1:13" ht="15.75">
      <c r="A71" s="575">
        <v>39</v>
      </c>
      <c r="B71" s="827" t="s">
        <v>449</v>
      </c>
      <c r="C71" s="605" t="s">
        <v>450</v>
      </c>
      <c r="D71" s="584" t="s">
        <v>451</v>
      </c>
      <c r="E71" s="157" t="s">
        <v>278</v>
      </c>
      <c r="F71" s="218"/>
      <c r="G71" s="653" t="s">
        <v>452</v>
      </c>
      <c r="H71" s="654" t="s">
        <v>137</v>
      </c>
      <c r="I71" s="626">
        <v>15</v>
      </c>
      <c r="J71" s="700"/>
      <c r="K71" s="686"/>
      <c r="L71" s="139">
        <f t="shared" ref="L71:L72" si="20">K71/210</f>
        <v>0</v>
      </c>
      <c r="M71" s="61">
        <f>I71*K71</f>
        <v>0</v>
      </c>
    </row>
    <row r="72" spans="1:13" ht="16.5" thickBot="1">
      <c r="B72" s="828"/>
      <c r="C72" s="565" t="s">
        <v>453</v>
      </c>
      <c r="D72" s="544"/>
      <c r="E72" s="220"/>
      <c r="F72" s="221"/>
      <c r="G72" s="639"/>
      <c r="H72" s="640"/>
      <c r="I72" s="641"/>
      <c r="J72" s="699"/>
      <c r="K72" s="569"/>
      <c r="L72" s="152">
        <f t="shared" si="20"/>
        <v>0</v>
      </c>
      <c r="M72" s="73"/>
    </row>
    <row r="73" spans="1:13" ht="15.75">
      <c r="A73" s="575">
        <v>40</v>
      </c>
      <c r="B73" s="829" t="s">
        <v>454</v>
      </c>
      <c r="C73" s="606" t="s">
        <v>455</v>
      </c>
      <c r="D73" s="538" t="s">
        <v>456</v>
      </c>
      <c r="E73" s="165" t="s">
        <v>278</v>
      </c>
      <c r="F73" s="22"/>
      <c r="G73" s="636" t="s">
        <v>457</v>
      </c>
      <c r="H73" s="637" t="s">
        <v>137</v>
      </c>
      <c r="I73" s="638">
        <v>10</v>
      </c>
      <c r="J73" s="700"/>
      <c r="K73" s="686"/>
      <c r="L73" s="139">
        <f t="shared" ref="L73:L74" si="21">K73/300</f>
        <v>0</v>
      </c>
      <c r="M73" s="81">
        <f>I73*K73</f>
        <v>0</v>
      </c>
    </row>
    <row r="74" spans="1:13" ht="16.5" thickBot="1">
      <c r="B74" s="828"/>
      <c r="C74" s="591" t="s">
        <v>458</v>
      </c>
      <c r="D74" s="526"/>
      <c r="E74" s="225"/>
      <c r="F74" s="25"/>
      <c r="G74" s="639"/>
      <c r="H74" s="640"/>
      <c r="I74" s="641"/>
      <c r="J74" s="698"/>
      <c r="K74" s="687"/>
      <c r="L74" s="195">
        <f t="shared" si="21"/>
        <v>0</v>
      </c>
      <c r="M74" s="73"/>
    </row>
    <row r="75" spans="1:13" ht="24.75" thickBot="1">
      <c r="A75" s="575">
        <v>41</v>
      </c>
      <c r="B75" s="528" t="s">
        <v>459</v>
      </c>
      <c r="C75" s="558" t="s">
        <v>460</v>
      </c>
      <c r="D75" s="526" t="s">
        <v>461</v>
      </c>
      <c r="E75" s="227" t="s">
        <v>278</v>
      </c>
      <c r="F75" s="49"/>
      <c r="G75" s="649" t="s">
        <v>462</v>
      </c>
      <c r="H75" s="650" t="s">
        <v>137</v>
      </c>
      <c r="I75" s="648">
        <v>53</v>
      </c>
      <c r="J75" s="703"/>
      <c r="K75" s="183"/>
      <c r="L75" s="191">
        <f>K75/48</f>
        <v>0</v>
      </c>
      <c r="M75" s="54">
        <f>I75*K75</f>
        <v>0</v>
      </c>
    </row>
    <row r="76" spans="1:13" ht="16.5" thickBot="1">
      <c r="A76" s="575">
        <v>42</v>
      </c>
      <c r="B76" s="528" t="s">
        <v>463</v>
      </c>
      <c r="C76" s="558" t="s">
        <v>464</v>
      </c>
      <c r="D76" s="600" t="s">
        <v>465</v>
      </c>
      <c r="E76" s="227" t="s">
        <v>278</v>
      </c>
      <c r="F76" s="49"/>
      <c r="G76" s="649" t="s">
        <v>466</v>
      </c>
      <c r="H76" s="650" t="s">
        <v>137</v>
      </c>
      <c r="I76" s="648">
        <v>15</v>
      </c>
      <c r="J76" s="703"/>
      <c r="K76" s="183"/>
      <c r="L76" s="191">
        <f>K76/96</f>
        <v>0</v>
      </c>
      <c r="M76" s="54">
        <f>I76*K76</f>
        <v>0</v>
      </c>
    </row>
    <row r="77" spans="1:13" ht="19.5" customHeight="1">
      <c r="A77" s="575">
        <v>43</v>
      </c>
      <c r="B77" s="829" t="s">
        <v>467</v>
      </c>
      <c r="C77" s="831" t="s">
        <v>468</v>
      </c>
      <c r="D77" s="584" t="s">
        <v>469</v>
      </c>
      <c r="E77" s="136" t="s">
        <v>278</v>
      </c>
      <c r="F77" s="215"/>
      <c r="G77" s="657" t="s">
        <v>470</v>
      </c>
      <c r="H77" s="637" t="s">
        <v>137</v>
      </c>
      <c r="I77" s="638">
        <v>11</v>
      </c>
      <c r="J77" s="700"/>
      <c r="K77" s="686"/>
      <c r="L77" s="229">
        <f>K77/80</f>
        <v>0</v>
      </c>
      <c r="M77" s="230">
        <f>K77*I77</f>
        <v>0</v>
      </c>
    </row>
    <row r="78" spans="1:13" ht="15.75">
      <c r="B78" s="830"/>
      <c r="C78" s="726"/>
      <c r="D78" s="544"/>
      <c r="E78" s="219"/>
      <c r="F78" s="215"/>
      <c r="G78" s="658"/>
      <c r="H78" s="646"/>
      <c r="I78" s="647"/>
      <c r="J78" s="699"/>
      <c r="K78" s="569"/>
      <c r="L78" s="231">
        <f t="shared" ref="L78" si="22">K78/80</f>
        <v>0</v>
      </c>
      <c r="M78" s="140"/>
    </row>
    <row r="79" spans="1:13" ht="16.5" thickBot="1">
      <c r="B79" s="828"/>
      <c r="C79" s="565" t="s">
        <v>471</v>
      </c>
      <c r="D79" s="526"/>
      <c r="E79" s="220"/>
      <c r="F79" s="221"/>
      <c r="G79" s="655"/>
      <c r="H79" s="634"/>
      <c r="I79" s="635"/>
      <c r="J79" s="698"/>
      <c r="K79" s="687"/>
      <c r="L79" s="232"/>
      <c r="M79" s="148"/>
    </row>
    <row r="80" spans="1:13" ht="15.75">
      <c r="A80" s="575">
        <v>44</v>
      </c>
      <c r="B80" s="827" t="s">
        <v>472</v>
      </c>
      <c r="C80" s="832" t="s">
        <v>473</v>
      </c>
      <c r="D80" s="581" t="s">
        <v>474</v>
      </c>
      <c r="E80" s="157" t="s">
        <v>278</v>
      </c>
      <c r="F80" s="218"/>
      <c r="G80" s="653" t="s">
        <v>475</v>
      </c>
      <c r="H80" s="625" t="s">
        <v>137</v>
      </c>
      <c r="I80" s="626">
        <v>35</v>
      </c>
      <c r="J80" s="699"/>
      <c r="K80" s="569"/>
      <c r="L80" s="198">
        <f>K80/80</f>
        <v>0</v>
      </c>
      <c r="M80" s="92">
        <f>K80*I80</f>
        <v>0</v>
      </c>
    </row>
    <row r="81" spans="1:13" ht="15.75">
      <c r="B81" s="830"/>
      <c r="C81" s="726"/>
      <c r="D81" s="607"/>
      <c r="E81" s="219"/>
      <c r="F81" s="215"/>
      <c r="G81" s="658"/>
      <c r="H81" s="646"/>
      <c r="I81" s="647"/>
      <c r="J81" s="699"/>
      <c r="K81" s="569"/>
      <c r="L81" s="152"/>
      <c r="M81" s="81"/>
    </row>
    <row r="82" spans="1:13" ht="16.5" thickBot="1">
      <c r="B82" s="828"/>
      <c r="C82" s="565" t="s">
        <v>476</v>
      </c>
      <c r="D82" s="604"/>
      <c r="E82" s="220"/>
      <c r="F82" s="221"/>
      <c r="G82" s="655"/>
      <c r="H82" s="634"/>
      <c r="I82" s="635"/>
      <c r="J82" s="699"/>
      <c r="K82" s="569"/>
      <c r="L82" s="147"/>
      <c r="M82" s="73"/>
    </row>
    <row r="83" spans="1:13" ht="15.75">
      <c r="A83" s="575">
        <v>45</v>
      </c>
      <c r="B83" s="542" t="s">
        <v>477</v>
      </c>
      <c r="C83" s="608" t="s">
        <v>478</v>
      </c>
      <c r="D83" s="581" t="s">
        <v>479</v>
      </c>
      <c r="E83" s="219" t="s">
        <v>278</v>
      </c>
      <c r="F83" s="233"/>
      <c r="G83" s="651" t="s">
        <v>480</v>
      </c>
      <c r="H83" s="637" t="s">
        <v>137</v>
      </c>
      <c r="I83" s="638">
        <v>30</v>
      </c>
      <c r="J83" s="700"/>
      <c r="K83" s="686"/>
      <c r="L83" s="139">
        <f>K83/96</f>
        <v>0</v>
      </c>
      <c r="M83" s="92">
        <f>K83*I83</f>
        <v>0</v>
      </c>
    </row>
    <row r="84" spans="1:13" ht="16.5" thickBot="1">
      <c r="B84" s="540"/>
      <c r="C84" s="608" t="s">
        <v>481</v>
      </c>
      <c r="D84" s="607"/>
      <c r="E84" s="219"/>
      <c r="F84" s="234"/>
      <c r="G84" s="651"/>
      <c r="H84" s="637"/>
      <c r="I84" s="638"/>
      <c r="J84" s="698"/>
      <c r="K84" s="687"/>
      <c r="L84" s="151"/>
      <c r="M84" s="81"/>
    </row>
    <row r="85" spans="1:13" ht="15.75">
      <c r="A85" s="575">
        <v>46</v>
      </c>
      <c r="B85" s="524" t="s">
        <v>482</v>
      </c>
      <c r="C85" s="550" t="s">
        <v>483</v>
      </c>
      <c r="D85" s="600" t="s">
        <v>484</v>
      </c>
      <c r="E85" s="235" t="s">
        <v>278</v>
      </c>
      <c r="F85" s="218"/>
      <c r="G85" s="653" t="s">
        <v>485</v>
      </c>
      <c r="H85" s="654" t="s">
        <v>137</v>
      </c>
      <c r="I85" s="626">
        <v>20</v>
      </c>
      <c r="J85" s="700"/>
      <c r="K85" s="686"/>
      <c r="L85" s="139">
        <f>K85/96</f>
        <v>0</v>
      </c>
      <c r="M85" s="61">
        <f>K85*I85</f>
        <v>0</v>
      </c>
    </row>
    <row r="86" spans="1:13" ht="16.5" thickBot="1">
      <c r="B86" s="540"/>
      <c r="C86" s="541" t="s">
        <v>486</v>
      </c>
      <c r="D86" s="604"/>
      <c r="E86" s="220"/>
      <c r="F86" s="221"/>
      <c r="G86" s="655"/>
      <c r="H86" s="656"/>
      <c r="I86" s="635"/>
      <c r="J86" s="698"/>
      <c r="K86" s="687"/>
      <c r="L86" s="156"/>
      <c r="M86" s="73"/>
    </row>
    <row r="87" spans="1:13" ht="36">
      <c r="A87" s="575">
        <v>47</v>
      </c>
      <c r="B87" s="524" t="s">
        <v>487</v>
      </c>
      <c r="C87" s="609" t="s">
        <v>488</v>
      </c>
      <c r="D87" s="584" t="s">
        <v>489</v>
      </c>
      <c r="E87" s="236" t="s">
        <v>278</v>
      </c>
      <c r="F87" s="237"/>
      <c r="G87" s="833" t="s">
        <v>490</v>
      </c>
      <c r="H87" s="619" t="s">
        <v>137</v>
      </c>
      <c r="I87" s="644">
        <v>17</v>
      </c>
      <c r="J87" s="704"/>
      <c r="K87" s="238"/>
      <c r="L87" s="174">
        <f t="shared" ref="L87:L88" si="23">K87/60</f>
        <v>0</v>
      </c>
      <c r="M87" s="175">
        <f>I87*K87</f>
        <v>0</v>
      </c>
    </row>
    <row r="88" spans="1:13" ht="16.5" thickBot="1">
      <c r="B88" s="602"/>
      <c r="C88" s="565" t="s">
        <v>491</v>
      </c>
      <c r="D88" s="581" t="s">
        <v>492</v>
      </c>
      <c r="E88" s="220"/>
      <c r="F88" s="221"/>
      <c r="G88" s="834"/>
      <c r="H88" s="659"/>
      <c r="I88" s="641"/>
      <c r="J88" s="699"/>
      <c r="K88" s="159"/>
      <c r="L88" s="239">
        <f t="shared" si="23"/>
        <v>0</v>
      </c>
      <c r="M88" s="148"/>
    </row>
    <row r="89" spans="1:13" ht="36">
      <c r="A89" s="575">
        <v>48</v>
      </c>
      <c r="B89" s="827" t="s">
        <v>493</v>
      </c>
      <c r="C89" s="610" t="s">
        <v>494</v>
      </c>
      <c r="D89" s="538" t="s">
        <v>495</v>
      </c>
      <c r="E89" s="172" t="s">
        <v>278</v>
      </c>
      <c r="F89" s="240"/>
      <c r="G89" s="585" t="s">
        <v>496</v>
      </c>
      <c r="H89" s="524" t="s">
        <v>239</v>
      </c>
      <c r="I89" s="644">
        <v>30</v>
      </c>
      <c r="J89" s="700"/>
      <c r="K89" s="686"/>
      <c r="L89" s="139">
        <f>K89/64</f>
        <v>0</v>
      </c>
      <c r="M89" s="61">
        <f>I89*K89</f>
        <v>0</v>
      </c>
    </row>
    <row r="90" spans="1:13" ht="16.5" thickBot="1">
      <c r="B90" s="828"/>
      <c r="C90" s="611"/>
      <c r="D90" s="526"/>
      <c r="E90" s="241"/>
      <c r="F90" s="242"/>
      <c r="G90" s="633"/>
      <c r="H90" s="540"/>
      <c r="I90" s="660"/>
      <c r="J90" s="699"/>
      <c r="K90" s="569"/>
      <c r="L90" s="243"/>
      <c r="M90" s="244"/>
    </row>
    <row r="91" spans="1:13" ht="36.75">
      <c r="A91" s="576">
        <v>49</v>
      </c>
      <c r="B91" s="827" t="s">
        <v>497</v>
      </c>
      <c r="C91" s="612" t="s">
        <v>498</v>
      </c>
      <c r="D91" s="593" t="s">
        <v>484</v>
      </c>
      <c r="E91" s="236" t="s">
        <v>278</v>
      </c>
      <c r="F91" s="237"/>
      <c r="G91" s="653" t="s">
        <v>499</v>
      </c>
      <c r="H91" s="524" t="s">
        <v>137</v>
      </c>
      <c r="I91" s="644">
        <v>60</v>
      </c>
      <c r="J91" s="700"/>
      <c r="K91" s="686"/>
      <c r="L91" s="174">
        <f t="shared" ref="L91:L92" si="24">K91/96</f>
        <v>0</v>
      </c>
      <c r="M91" s="245">
        <f>K91*I91</f>
        <v>0</v>
      </c>
    </row>
    <row r="92" spans="1:13" ht="16.5" thickBot="1">
      <c r="A92" s="576"/>
      <c r="B92" s="828"/>
      <c r="C92" s="541" t="s">
        <v>500</v>
      </c>
      <c r="D92" s="544"/>
      <c r="E92" s="246"/>
      <c r="F92" s="247"/>
      <c r="G92" s="658"/>
      <c r="H92" s="652"/>
      <c r="I92" s="638"/>
      <c r="J92" s="698"/>
      <c r="K92" s="687"/>
      <c r="L92" s="239">
        <f t="shared" si="24"/>
        <v>0</v>
      </c>
      <c r="M92" s="248"/>
    </row>
    <row r="93" spans="1:13" ht="15.75">
      <c r="A93" s="576">
        <v>50</v>
      </c>
      <c r="B93" s="827" t="s">
        <v>501</v>
      </c>
      <c r="C93" s="612" t="s">
        <v>502</v>
      </c>
      <c r="D93" s="538" t="s">
        <v>503</v>
      </c>
      <c r="E93" s="249" t="s">
        <v>278</v>
      </c>
      <c r="F93" s="237"/>
      <c r="G93" s="653" t="s">
        <v>504</v>
      </c>
      <c r="H93" s="524" t="s">
        <v>137</v>
      </c>
      <c r="I93" s="644">
        <v>30</v>
      </c>
      <c r="J93" s="699"/>
      <c r="K93" s="569"/>
      <c r="L93" s="250">
        <f>K93/60</f>
        <v>0</v>
      </c>
      <c r="M93" s="251">
        <f>K93*I93</f>
        <v>0</v>
      </c>
    </row>
    <row r="94" spans="1:13" ht="16.5" thickBot="1">
      <c r="A94" s="576"/>
      <c r="B94" s="828"/>
      <c r="C94" s="595" t="s">
        <v>505</v>
      </c>
      <c r="D94" s="526"/>
      <c r="E94" s="252"/>
      <c r="F94" s="221"/>
      <c r="G94" s="658"/>
      <c r="H94" s="652"/>
      <c r="I94" s="638"/>
      <c r="J94" s="698"/>
      <c r="K94" s="687"/>
      <c r="L94" s="253"/>
      <c r="M94" s="148"/>
    </row>
    <row r="95" spans="1:13" ht="15.75">
      <c r="A95" s="576">
        <v>51</v>
      </c>
      <c r="B95" s="524" t="s">
        <v>506</v>
      </c>
      <c r="C95" s="613" t="s">
        <v>507</v>
      </c>
      <c r="D95" s="538" t="s">
        <v>508</v>
      </c>
      <c r="E95" s="254" t="s">
        <v>278</v>
      </c>
      <c r="F95" s="153"/>
      <c r="G95" s="624" t="s">
        <v>509</v>
      </c>
      <c r="H95" s="625" t="s">
        <v>137</v>
      </c>
      <c r="I95" s="626">
        <v>15</v>
      </c>
      <c r="J95" s="700"/>
      <c r="K95" s="686"/>
      <c r="L95" s="139">
        <f>K95/100</f>
        <v>0</v>
      </c>
      <c r="M95" s="92">
        <f>I95*K95</f>
        <v>0</v>
      </c>
    </row>
    <row r="96" spans="1:13" ht="16.5" thickBot="1">
      <c r="A96" s="576"/>
      <c r="B96" s="540"/>
      <c r="C96" s="591" t="s">
        <v>510</v>
      </c>
      <c r="D96" s="526"/>
      <c r="E96" s="225"/>
      <c r="F96" s="142"/>
      <c r="G96" s="643"/>
      <c r="H96" s="634"/>
      <c r="I96" s="635"/>
      <c r="J96" s="698"/>
      <c r="K96" s="687"/>
      <c r="L96" s="147"/>
      <c r="M96" s="73"/>
    </row>
    <row r="97" spans="1:13" ht="15.75">
      <c r="A97" s="576">
        <v>52</v>
      </c>
      <c r="B97" s="524" t="s">
        <v>511</v>
      </c>
      <c r="C97" s="550" t="s">
        <v>512</v>
      </c>
      <c r="D97" s="581" t="s">
        <v>513</v>
      </c>
      <c r="E97" s="157" t="s">
        <v>278</v>
      </c>
      <c r="F97" s="153"/>
      <c r="G97" s="624" t="s">
        <v>514</v>
      </c>
      <c r="H97" s="625" t="s">
        <v>137</v>
      </c>
      <c r="I97" s="626">
        <v>12</v>
      </c>
      <c r="J97" s="699"/>
      <c r="K97" s="569"/>
      <c r="L97" s="139">
        <f>K97/600</f>
        <v>0</v>
      </c>
      <c r="M97" s="255">
        <f>K97*I97</f>
        <v>0</v>
      </c>
    </row>
    <row r="98" spans="1:13" ht="16.5" thickBot="1">
      <c r="A98" s="576"/>
      <c r="B98" s="599"/>
      <c r="C98" s="549" t="s">
        <v>515</v>
      </c>
      <c r="D98" s="614"/>
      <c r="E98" s="141"/>
      <c r="F98" s="22"/>
      <c r="G98" s="642"/>
      <c r="H98" s="637"/>
      <c r="I98" s="638"/>
      <c r="J98" s="699"/>
      <c r="K98" s="569"/>
      <c r="L98" s="151" t="s">
        <v>516</v>
      </c>
      <c r="M98" s="110"/>
    </row>
    <row r="99" spans="1:13" ht="15.75">
      <c r="A99" s="576">
        <v>53</v>
      </c>
      <c r="B99" s="524" t="s">
        <v>517</v>
      </c>
      <c r="C99" s="553" t="s">
        <v>518</v>
      </c>
      <c r="D99" s="584" t="s">
        <v>519</v>
      </c>
      <c r="E99" s="157" t="s">
        <v>278</v>
      </c>
      <c r="F99" s="218"/>
      <c r="G99" s="624" t="s">
        <v>520</v>
      </c>
      <c r="H99" s="625" t="s">
        <v>137</v>
      </c>
      <c r="I99" s="626">
        <v>5</v>
      </c>
      <c r="J99" s="700"/>
      <c r="K99" s="686"/>
      <c r="L99" s="139">
        <f>K99/140</f>
        <v>0</v>
      </c>
      <c r="M99" s="92">
        <f>I99*K99</f>
        <v>0</v>
      </c>
    </row>
    <row r="100" spans="1:13" ht="16.5" thickBot="1">
      <c r="A100" s="576"/>
      <c r="B100" s="540"/>
      <c r="C100" s="541" t="s">
        <v>521</v>
      </c>
      <c r="D100" s="596"/>
      <c r="E100" s="141"/>
      <c r="F100" s="256"/>
      <c r="G100" s="639"/>
      <c r="H100" s="640"/>
      <c r="I100" s="641"/>
      <c r="J100" s="698"/>
      <c r="K100" s="687"/>
      <c r="L100" s="195"/>
      <c r="M100" s="257"/>
    </row>
    <row r="101" spans="1:13" ht="15.75">
      <c r="A101" s="576">
        <v>54</v>
      </c>
      <c r="B101" s="524" t="s">
        <v>522</v>
      </c>
      <c r="C101" s="550" t="s">
        <v>523</v>
      </c>
      <c r="D101" s="584" t="s">
        <v>524</v>
      </c>
      <c r="E101" s="157" t="s">
        <v>278</v>
      </c>
      <c r="F101" s="20"/>
      <c r="G101" s="624" t="s">
        <v>525</v>
      </c>
      <c r="H101" s="625" t="s">
        <v>137</v>
      </c>
      <c r="I101" s="626">
        <v>15</v>
      </c>
      <c r="J101" s="700"/>
      <c r="K101" s="686"/>
      <c r="L101" s="139">
        <f>K101/16</f>
        <v>0</v>
      </c>
      <c r="M101" s="92">
        <f>I101*17.6*K101</f>
        <v>0</v>
      </c>
    </row>
    <row r="102" spans="1:13" ht="16.5" thickBot="1">
      <c r="A102" s="576"/>
      <c r="B102" s="540"/>
      <c r="C102" s="541" t="s">
        <v>526</v>
      </c>
      <c r="D102" s="526" t="s">
        <v>527</v>
      </c>
      <c r="E102" s="141"/>
      <c r="F102" s="25"/>
      <c r="G102" s="643"/>
      <c r="H102" s="634"/>
      <c r="I102" s="635"/>
      <c r="J102" s="699"/>
      <c r="K102" s="569"/>
      <c r="L102" s="147"/>
      <c r="M102" s="257"/>
    </row>
    <row r="103" spans="1:13" ht="15.75">
      <c r="A103" s="576">
        <v>55</v>
      </c>
      <c r="B103" s="524" t="s">
        <v>528</v>
      </c>
      <c r="C103" s="550" t="s">
        <v>529</v>
      </c>
      <c r="D103" s="581" t="s">
        <v>530</v>
      </c>
      <c r="E103" s="157" t="s">
        <v>278</v>
      </c>
      <c r="F103" s="20"/>
      <c r="G103" s="624" t="s">
        <v>531</v>
      </c>
      <c r="H103" s="625" t="s">
        <v>137</v>
      </c>
      <c r="I103" s="626">
        <v>15</v>
      </c>
      <c r="J103" s="700"/>
      <c r="K103" s="686"/>
      <c r="L103" s="139">
        <f>K103/128</f>
        <v>0</v>
      </c>
      <c r="M103" s="92">
        <f>I103*K103</f>
        <v>0</v>
      </c>
    </row>
    <row r="104" spans="1:13" ht="16.5" thickBot="1">
      <c r="B104" s="540"/>
      <c r="C104" s="541" t="s">
        <v>532</v>
      </c>
      <c r="D104" s="526"/>
      <c r="E104" s="141"/>
      <c r="F104" s="25"/>
      <c r="G104" s="639"/>
      <c r="H104" s="640"/>
      <c r="I104" s="641"/>
      <c r="J104" s="698"/>
      <c r="K104" s="687"/>
      <c r="L104" s="195"/>
      <c r="M104" s="257"/>
    </row>
    <row r="105" spans="1:13" ht="15.75">
      <c r="A105" s="575">
        <v>56</v>
      </c>
      <c r="B105" s="524" t="s">
        <v>533</v>
      </c>
      <c r="C105" s="532" t="s">
        <v>534</v>
      </c>
      <c r="D105" s="584" t="s">
        <v>535</v>
      </c>
      <c r="E105" s="205" t="s">
        <v>278</v>
      </c>
      <c r="F105" s="20"/>
      <c r="G105" s="624" t="s">
        <v>536</v>
      </c>
      <c r="H105" s="625" t="s">
        <v>137</v>
      </c>
      <c r="I105" s="626">
        <v>26</v>
      </c>
      <c r="J105" s="700"/>
      <c r="K105" s="686"/>
      <c r="L105" s="127">
        <f>K105/133</f>
        <v>0</v>
      </c>
      <c r="M105" s="92">
        <f>I105*K105</f>
        <v>0</v>
      </c>
    </row>
    <row r="106" spans="1:13" ht="16.5" thickBot="1">
      <c r="B106" s="540"/>
      <c r="C106" s="615" t="s">
        <v>537</v>
      </c>
      <c r="D106" s="596"/>
      <c r="E106" s="208"/>
      <c r="F106" s="25"/>
      <c r="G106" s="643"/>
      <c r="H106" s="634"/>
      <c r="I106" s="635"/>
      <c r="J106" s="698"/>
      <c r="K106" s="687"/>
      <c r="L106" s="222"/>
      <c r="M106" s="73"/>
    </row>
    <row r="107" spans="1:13" ht="15.75">
      <c r="A107" s="575">
        <v>57</v>
      </c>
      <c r="B107" s="524" t="s">
        <v>538</v>
      </c>
      <c r="C107" s="532" t="s">
        <v>539</v>
      </c>
      <c r="D107" s="584" t="s">
        <v>540</v>
      </c>
      <c r="E107" s="205" t="s">
        <v>278</v>
      </c>
      <c r="F107" s="20"/>
      <c r="G107" s="624" t="s">
        <v>541</v>
      </c>
      <c r="H107" s="625" t="s">
        <v>137</v>
      </c>
      <c r="I107" s="626">
        <v>18</v>
      </c>
      <c r="J107" s="700"/>
      <c r="K107" s="686"/>
      <c r="L107" s="127">
        <f>K107/80</f>
        <v>0</v>
      </c>
      <c r="M107" s="92">
        <f>I107*K107</f>
        <v>0</v>
      </c>
    </row>
    <row r="108" spans="1:13" ht="16.5" thickBot="1">
      <c r="B108" s="542"/>
      <c r="C108" s="616" t="s">
        <v>542</v>
      </c>
      <c r="D108" s="593"/>
      <c r="E108" s="129"/>
      <c r="F108" s="22"/>
      <c r="G108" s="642"/>
      <c r="H108" s="637"/>
      <c r="I108" s="638"/>
      <c r="J108" s="699"/>
      <c r="K108" s="569"/>
      <c r="L108" s="169"/>
      <c r="M108" s="81"/>
    </row>
    <row r="109" spans="1:13" ht="15.75">
      <c r="A109" s="575">
        <v>58</v>
      </c>
      <c r="B109" s="524" t="s">
        <v>543</v>
      </c>
      <c r="C109" s="553" t="s">
        <v>544</v>
      </c>
      <c r="D109" s="584" t="s">
        <v>545</v>
      </c>
      <c r="E109" s="122" t="s">
        <v>278</v>
      </c>
      <c r="F109" s="20"/>
      <c r="G109" s="624" t="s">
        <v>546</v>
      </c>
      <c r="H109" s="625" t="s">
        <v>137</v>
      </c>
      <c r="I109" s="626">
        <v>214</v>
      </c>
      <c r="J109" s="700"/>
      <c r="K109" s="686"/>
      <c r="L109" s="127">
        <f t="shared" ref="L109:L110" si="25">K109/72</f>
        <v>0</v>
      </c>
      <c r="M109" s="61">
        <f>I109*K109</f>
        <v>0</v>
      </c>
    </row>
    <row r="110" spans="1:13" ht="15.75">
      <c r="B110" s="542"/>
      <c r="C110" s="543" t="s">
        <v>547</v>
      </c>
      <c r="D110" s="544"/>
      <c r="E110" s="129"/>
      <c r="F110" s="22"/>
      <c r="G110" s="642" t="s">
        <v>548</v>
      </c>
      <c r="H110" s="637"/>
      <c r="I110" s="638"/>
      <c r="J110" s="699"/>
      <c r="K110" s="569"/>
      <c r="L110" s="134">
        <f t="shared" si="25"/>
        <v>0</v>
      </c>
      <c r="M110" s="81"/>
    </row>
    <row r="111" spans="1:13" ht="15.75">
      <c r="B111" s="542"/>
      <c r="C111" s="543"/>
      <c r="D111" s="544"/>
      <c r="E111" s="129"/>
      <c r="F111" s="22"/>
      <c r="G111" s="642" t="s">
        <v>549</v>
      </c>
      <c r="H111" s="637"/>
      <c r="I111" s="638"/>
      <c r="J111" s="699"/>
      <c r="K111" s="569"/>
      <c r="L111" s="134"/>
      <c r="M111" s="81"/>
    </row>
    <row r="112" spans="1:13" ht="15.75">
      <c r="B112" s="542"/>
      <c r="C112" s="554"/>
      <c r="D112" s="593"/>
      <c r="E112" s="129"/>
      <c r="F112" s="22"/>
      <c r="G112" s="642" t="s">
        <v>550</v>
      </c>
      <c r="H112" s="637"/>
      <c r="I112" s="638"/>
      <c r="J112" s="699"/>
      <c r="K112" s="569"/>
      <c r="L112" s="134"/>
      <c r="M112" s="81"/>
    </row>
    <row r="113" spans="1:13" ht="15.75">
      <c r="B113" s="542"/>
      <c r="C113" s="554"/>
      <c r="D113" s="593"/>
      <c r="E113" s="129"/>
      <c r="F113" s="22"/>
      <c r="G113" s="642" t="s">
        <v>551</v>
      </c>
      <c r="H113" s="637"/>
      <c r="I113" s="638"/>
      <c r="J113" s="699"/>
      <c r="K113" s="569"/>
      <c r="L113" s="169"/>
      <c r="M113" s="81"/>
    </row>
    <row r="114" spans="1:13" ht="15.75">
      <c r="B114" s="542"/>
      <c r="C114" s="554"/>
      <c r="D114" s="593"/>
      <c r="E114" s="129"/>
      <c r="F114" s="22"/>
      <c r="G114" s="642" t="s">
        <v>552</v>
      </c>
      <c r="H114" s="637"/>
      <c r="I114" s="638"/>
      <c r="J114" s="699"/>
      <c r="K114" s="569"/>
      <c r="L114" s="169"/>
      <c r="M114" s="81"/>
    </row>
    <row r="115" spans="1:13" ht="16.5" thickBot="1">
      <c r="B115" s="540"/>
      <c r="C115" s="565"/>
      <c r="D115" s="596"/>
      <c r="E115" s="208"/>
      <c r="F115" s="25"/>
      <c r="G115" s="643" t="s">
        <v>548</v>
      </c>
      <c r="H115" s="634"/>
      <c r="I115" s="635"/>
      <c r="J115" s="698"/>
      <c r="K115" s="687"/>
      <c r="L115" s="222"/>
      <c r="M115" s="73"/>
    </row>
    <row r="116" spans="1:13" ht="15.75">
      <c r="A116" s="575">
        <v>59</v>
      </c>
      <c r="B116" s="524" t="s">
        <v>553</v>
      </c>
      <c r="C116" s="553" t="s">
        <v>554</v>
      </c>
      <c r="D116" s="601"/>
      <c r="E116" s="259"/>
      <c r="F116" s="260"/>
      <c r="G116" s="624" t="s">
        <v>555</v>
      </c>
      <c r="H116" s="625"/>
      <c r="I116" s="626"/>
      <c r="J116" s="705"/>
      <c r="K116" s="692"/>
      <c r="L116" s="111"/>
      <c r="M116" s="61"/>
    </row>
    <row r="117" spans="1:13" ht="16.5" thickBot="1">
      <c r="B117" s="542"/>
      <c r="C117" s="549" t="s">
        <v>556</v>
      </c>
      <c r="D117" s="597" t="s">
        <v>557</v>
      </c>
      <c r="E117" s="261" t="s">
        <v>278</v>
      </c>
      <c r="F117" s="262"/>
      <c r="G117" s="642" t="s">
        <v>558</v>
      </c>
      <c r="H117" s="637" t="s">
        <v>137</v>
      </c>
      <c r="I117" s="638">
        <v>180</v>
      </c>
      <c r="J117" s="706"/>
      <c r="K117" s="693"/>
      <c r="L117" s="263">
        <f>K117/144</f>
        <v>0</v>
      </c>
      <c r="M117" s="81">
        <f>I117*K117</f>
        <v>0</v>
      </c>
    </row>
    <row r="118" spans="1:13" ht="15.75">
      <c r="A118" s="575">
        <v>60</v>
      </c>
      <c r="B118" s="524" t="s">
        <v>559</v>
      </c>
      <c r="C118" s="550" t="s">
        <v>560</v>
      </c>
      <c r="D118" s="617" t="s">
        <v>561</v>
      </c>
      <c r="E118" s="259" t="s">
        <v>278</v>
      </c>
      <c r="F118" s="265"/>
      <c r="G118" s="624" t="s">
        <v>562</v>
      </c>
      <c r="H118" s="625" t="s">
        <v>137</v>
      </c>
      <c r="I118" s="626">
        <v>2</v>
      </c>
      <c r="J118" s="705"/>
      <c r="K118" s="692"/>
      <c r="L118" s="111">
        <f>K118/144</f>
        <v>0</v>
      </c>
      <c r="M118" s="61">
        <f>I118*K118</f>
        <v>0</v>
      </c>
    </row>
    <row r="119" spans="1:13" ht="15.75">
      <c r="B119" s="542"/>
      <c r="C119" s="554" t="s">
        <v>563</v>
      </c>
      <c r="D119" s="544"/>
      <c r="E119" s="136"/>
      <c r="F119" s="262"/>
      <c r="G119" s="642" t="s">
        <v>160</v>
      </c>
      <c r="H119" s="637"/>
      <c r="I119" s="638"/>
      <c r="J119" s="706"/>
      <c r="K119" s="693"/>
      <c r="L119" s="115"/>
      <c r="M119" s="110"/>
    </row>
    <row r="120" spans="1:13" ht="16.5" thickBot="1">
      <c r="B120" s="540"/>
      <c r="C120" s="541" t="s">
        <v>564</v>
      </c>
      <c r="D120" s="526"/>
      <c r="E120" s="141"/>
      <c r="F120" s="266"/>
      <c r="G120" s="643"/>
      <c r="H120" s="634"/>
      <c r="I120" s="635"/>
      <c r="J120" s="707"/>
      <c r="K120" s="694"/>
      <c r="L120" s="113"/>
      <c r="M120" s="257"/>
    </row>
    <row r="121" spans="1:13" ht="15.75">
      <c r="A121" s="575">
        <v>61</v>
      </c>
      <c r="B121" s="524" t="s">
        <v>565</v>
      </c>
      <c r="C121" s="553" t="s">
        <v>566</v>
      </c>
      <c r="D121" s="584" t="s">
        <v>561</v>
      </c>
      <c r="E121" s="205" t="s">
        <v>278</v>
      </c>
      <c r="F121" s="260"/>
      <c r="G121" s="661" t="s">
        <v>567</v>
      </c>
      <c r="H121" s="625" t="s">
        <v>137</v>
      </c>
      <c r="I121" s="626">
        <v>11</v>
      </c>
      <c r="J121" s="705"/>
      <c r="K121" s="692"/>
      <c r="L121" s="127">
        <f t="shared" ref="L121:L122" si="26">K121/144</f>
        <v>0</v>
      </c>
      <c r="M121" s="61">
        <f>I121*K121</f>
        <v>0</v>
      </c>
    </row>
    <row r="122" spans="1:13" ht="16.5" thickBot="1">
      <c r="B122" s="542"/>
      <c r="C122" s="555"/>
      <c r="D122" s="544"/>
      <c r="E122" s="129"/>
      <c r="F122" s="262"/>
      <c r="G122" s="642" t="s">
        <v>160</v>
      </c>
      <c r="H122" s="662"/>
      <c r="I122" s="663"/>
      <c r="J122" s="708"/>
      <c r="K122" s="695"/>
      <c r="L122" s="134">
        <f t="shared" si="26"/>
        <v>0</v>
      </c>
      <c r="M122" s="81"/>
    </row>
    <row r="123" spans="1:13" ht="16.5" customHeight="1">
      <c r="A123" s="575">
        <v>62</v>
      </c>
      <c r="B123" s="524" t="s">
        <v>568</v>
      </c>
      <c r="C123" s="835" t="s">
        <v>569</v>
      </c>
      <c r="D123" s="584" t="s">
        <v>561</v>
      </c>
      <c r="E123" s="122" t="s">
        <v>278</v>
      </c>
      <c r="F123" s="260"/>
      <c r="G123" s="624" t="s">
        <v>570</v>
      </c>
      <c r="H123" s="625" t="s">
        <v>137</v>
      </c>
      <c r="I123" s="626">
        <v>60</v>
      </c>
      <c r="J123" s="705"/>
      <c r="K123" s="692"/>
      <c r="L123" s="127">
        <f t="shared" ref="L123:L124" si="27">K123/288</f>
        <v>0</v>
      </c>
      <c r="M123" s="61">
        <f>I123*K123</f>
        <v>0</v>
      </c>
    </row>
    <row r="124" spans="1:13" ht="22.5" customHeight="1" thickBot="1">
      <c r="B124" s="542"/>
      <c r="C124" s="828"/>
      <c r="D124" s="544"/>
      <c r="E124" s="129"/>
      <c r="F124" s="262"/>
      <c r="G124" s="636" t="s">
        <v>160</v>
      </c>
      <c r="H124" s="637"/>
      <c r="I124" s="638"/>
      <c r="J124" s="708"/>
      <c r="K124" s="695"/>
      <c r="L124" s="134">
        <f t="shared" si="27"/>
        <v>0</v>
      </c>
      <c r="M124" s="134" t="s">
        <v>571</v>
      </c>
    </row>
    <row r="125" spans="1:13" ht="22.5" customHeight="1">
      <c r="A125" s="575">
        <v>63</v>
      </c>
      <c r="B125" s="524" t="s">
        <v>572</v>
      </c>
      <c r="C125" s="836" t="s">
        <v>573</v>
      </c>
      <c r="D125" s="584" t="s">
        <v>574</v>
      </c>
      <c r="E125" s="122" t="s">
        <v>278</v>
      </c>
      <c r="F125" s="260"/>
      <c r="G125" s="585" t="s">
        <v>575</v>
      </c>
      <c r="H125" s="625" t="s">
        <v>137</v>
      </c>
      <c r="I125" s="626">
        <v>80</v>
      </c>
      <c r="J125" s="705"/>
      <c r="K125" s="692"/>
      <c r="L125" s="127">
        <f t="shared" ref="L125:L126" si="28">K125/168</f>
        <v>0</v>
      </c>
      <c r="M125" s="92">
        <f>K125*I125</f>
        <v>0</v>
      </c>
    </row>
    <row r="126" spans="1:13" ht="16.5" thickBot="1">
      <c r="B126" s="540"/>
      <c r="C126" s="828"/>
      <c r="D126" s="526"/>
      <c r="E126" s="208"/>
      <c r="F126" s="266"/>
      <c r="G126" s="633"/>
      <c r="H126" s="634"/>
      <c r="I126" s="635"/>
      <c r="J126" s="709"/>
      <c r="K126" s="696"/>
      <c r="L126" s="179">
        <f t="shared" si="28"/>
        <v>0</v>
      </c>
      <c r="M126" s="46"/>
    </row>
    <row r="127" spans="1:13" ht="15.75">
      <c r="A127" s="575">
        <v>64</v>
      </c>
      <c r="B127" s="542" t="s">
        <v>576</v>
      </c>
      <c r="C127" s="554" t="s">
        <v>577</v>
      </c>
      <c r="D127" s="584" t="s">
        <v>561</v>
      </c>
      <c r="E127" s="197" t="s">
        <v>278</v>
      </c>
      <c r="F127" s="262"/>
      <c r="G127" s="642" t="s">
        <v>578</v>
      </c>
      <c r="H127" s="637" t="s">
        <v>137</v>
      </c>
      <c r="I127" s="638">
        <v>10</v>
      </c>
      <c r="J127" s="706"/>
      <c r="K127" s="693"/>
      <c r="L127" s="271">
        <f>K127/144</f>
        <v>0</v>
      </c>
      <c r="M127" s="81">
        <f>I127*K127</f>
        <v>0</v>
      </c>
    </row>
    <row r="128" spans="1:13" ht="15.75">
      <c r="B128" s="542"/>
      <c r="C128" s="554" t="s">
        <v>579</v>
      </c>
      <c r="D128" s="544"/>
      <c r="E128" s="136"/>
      <c r="F128" s="262"/>
      <c r="G128" s="642" t="s">
        <v>160</v>
      </c>
      <c r="H128" s="637"/>
      <c r="I128" s="638"/>
      <c r="J128" s="706"/>
      <c r="K128" s="693"/>
      <c r="L128" s="115"/>
      <c r="M128" s="110"/>
    </row>
    <row r="129" spans="1:13" ht="16.5" thickBot="1">
      <c r="B129" s="540"/>
      <c r="C129" s="618" t="s">
        <v>580</v>
      </c>
      <c r="D129" s="526"/>
      <c r="E129" s="141"/>
      <c r="F129" s="266"/>
      <c r="G129" s="643"/>
      <c r="H129" s="634"/>
      <c r="I129" s="635"/>
      <c r="J129" s="707"/>
      <c r="K129" s="694"/>
      <c r="L129" s="113"/>
      <c r="M129" s="257"/>
    </row>
    <row r="130" spans="1:13" ht="15.75">
      <c r="A130" s="575">
        <v>65</v>
      </c>
      <c r="B130" s="524" t="s">
        <v>581</v>
      </c>
      <c r="C130" s="550" t="s">
        <v>582</v>
      </c>
      <c r="D130" s="584" t="s">
        <v>561</v>
      </c>
      <c r="E130" s="157" t="s">
        <v>278</v>
      </c>
      <c r="F130" s="260"/>
      <c r="G130" s="624" t="s">
        <v>583</v>
      </c>
      <c r="H130" s="625" t="s">
        <v>137</v>
      </c>
      <c r="I130" s="626">
        <v>7</v>
      </c>
      <c r="J130" s="705"/>
      <c r="K130" s="692"/>
      <c r="L130" s="111">
        <f>K130/144</f>
        <v>0</v>
      </c>
      <c r="M130" s="61">
        <f>I130*K130</f>
        <v>0</v>
      </c>
    </row>
    <row r="131" spans="1:13" ht="16.5" thickBot="1">
      <c r="B131" s="540"/>
      <c r="C131" s="552"/>
      <c r="D131" s="526"/>
      <c r="E131" s="141"/>
      <c r="F131" s="273"/>
      <c r="G131" s="643" t="s">
        <v>160</v>
      </c>
      <c r="H131" s="634"/>
      <c r="I131" s="635"/>
      <c r="J131" s="707"/>
      <c r="K131" s="694"/>
      <c r="L131" s="113"/>
      <c r="M131" s="257"/>
    </row>
    <row r="132" spans="1:13" ht="15" customHeight="1">
      <c r="A132" s="575">
        <v>66</v>
      </c>
      <c r="B132" s="619" t="s">
        <v>584</v>
      </c>
      <c r="C132" s="620" t="s">
        <v>585</v>
      </c>
      <c r="D132" s="533" t="s">
        <v>586</v>
      </c>
      <c r="E132" s="275" t="s">
        <v>587</v>
      </c>
      <c r="F132" s="20"/>
      <c r="G132" s="624" t="s">
        <v>588</v>
      </c>
      <c r="H132" s="625" t="s">
        <v>137</v>
      </c>
      <c r="I132" s="626">
        <v>330</v>
      </c>
      <c r="J132" s="705"/>
      <c r="K132" s="692"/>
      <c r="L132" s="69">
        <f t="shared" ref="L132:L133" si="29">K132/100</f>
        <v>0</v>
      </c>
      <c r="M132" s="92">
        <f>I132*K132</f>
        <v>0</v>
      </c>
    </row>
    <row r="133" spans="1:13" ht="16.5" thickBot="1">
      <c r="B133" s="621"/>
      <c r="C133" s="622"/>
      <c r="D133" s="623"/>
      <c r="E133" s="276"/>
      <c r="F133" s="25"/>
      <c r="G133" s="643" t="s">
        <v>589</v>
      </c>
      <c r="H133" s="634"/>
      <c r="I133" s="635"/>
      <c r="J133" s="709"/>
      <c r="K133" s="696"/>
      <c r="L133" s="277">
        <f t="shared" si="29"/>
        <v>0</v>
      </c>
      <c r="M133" s="46"/>
    </row>
    <row r="134" spans="1:13" ht="15.75">
      <c r="A134" s="575">
        <v>67</v>
      </c>
      <c r="B134" s="524" t="s">
        <v>590</v>
      </c>
      <c r="C134" s="553" t="s">
        <v>591</v>
      </c>
      <c r="D134" s="538" t="s">
        <v>592</v>
      </c>
      <c r="E134" s="157" t="s">
        <v>278</v>
      </c>
      <c r="F134" s="20"/>
      <c r="G134" s="624" t="s">
        <v>593</v>
      </c>
      <c r="H134" s="625" t="s">
        <v>137</v>
      </c>
      <c r="I134" s="626">
        <v>70</v>
      </c>
      <c r="J134" s="699"/>
      <c r="K134" s="159"/>
      <c r="L134" s="111">
        <f>K134/1000</f>
        <v>0</v>
      </c>
      <c r="M134" s="61">
        <f>I134*K134</f>
        <v>0</v>
      </c>
    </row>
    <row r="135" spans="1:13" ht="16.5" thickBot="1">
      <c r="B135" s="540"/>
      <c r="C135" s="552"/>
      <c r="D135" s="526"/>
      <c r="E135" s="141"/>
      <c r="F135" s="25"/>
      <c r="G135" s="643" t="s">
        <v>160</v>
      </c>
      <c r="H135" s="634"/>
      <c r="I135" s="635"/>
      <c r="J135" s="698"/>
      <c r="K135" s="689"/>
      <c r="L135" s="113"/>
      <c r="M135" s="73"/>
    </row>
    <row r="136" spans="1:13" ht="24.95" customHeight="1" thickBot="1">
      <c r="B136" s="810" t="s">
        <v>278</v>
      </c>
      <c r="C136" s="811"/>
      <c r="D136" s="811"/>
      <c r="E136" s="811"/>
      <c r="F136" s="811"/>
      <c r="G136" s="811"/>
      <c r="H136" s="811"/>
      <c r="I136" s="813"/>
      <c r="J136" s="837">
        <f>SUM(M3:M135)</f>
        <v>0</v>
      </c>
      <c r="K136" s="838"/>
      <c r="L136" s="838"/>
      <c r="M136" s="839"/>
    </row>
  </sheetData>
  <mergeCells count="29">
    <mergeCell ref="J136:M136"/>
    <mergeCell ref="B2:M2"/>
    <mergeCell ref="B3:B4"/>
    <mergeCell ref="B19:B20"/>
    <mergeCell ref="B31:B32"/>
    <mergeCell ref="D31:D32"/>
    <mergeCell ref="B33:B34"/>
    <mergeCell ref="B35:B36"/>
    <mergeCell ref="B43:B44"/>
    <mergeCell ref="B45:B46"/>
    <mergeCell ref="B47:B48"/>
    <mergeCell ref="B51:B52"/>
    <mergeCell ref="B59:B60"/>
    <mergeCell ref="B63:B65"/>
    <mergeCell ref="B66:B68"/>
    <mergeCell ref="B80:B82"/>
    <mergeCell ref="B136:I136"/>
    <mergeCell ref="B69:B70"/>
    <mergeCell ref="B71:B72"/>
    <mergeCell ref="B73:B74"/>
    <mergeCell ref="B77:B79"/>
    <mergeCell ref="C77:C78"/>
    <mergeCell ref="C80:C81"/>
    <mergeCell ref="G87:G88"/>
    <mergeCell ref="B89:B90"/>
    <mergeCell ref="B91:B92"/>
    <mergeCell ref="B93:B94"/>
    <mergeCell ref="C123:C124"/>
    <mergeCell ref="C125:C126"/>
  </mergeCells>
  <pageMargins left="0.5" right="0.25" top="0.25" bottom="0.5" header="0.25" footer="0.25"/>
  <pageSetup paperSize="5" scale="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fitToPage="1"/>
  </sheetPr>
  <dimension ref="A1:L25"/>
  <sheetViews>
    <sheetView workbookViewId="0">
      <pane ySplit="1" topLeftCell="A2" activePane="bottomLeft" state="frozen"/>
      <selection pane="bottomLeft" activeCell="J1" sqref="J1:J1048576"/>
    </sheetView>
  </sheetViews>
  <sheetFormatPr defaultColWidth="14.42578125" defaultRowHeight="15" customHeight="1"/>
  <cols>
    <col min="1" max="1" width="3.5703125" customWidth="1"/>
    <col min="2" max="2" width="33.7109375" customWidth="1"/>
    <col min="3" max="3" width="64.85546875" customWidth="1"/>
    <col min="4" max="4" width="12.42578125" customWidth="1"/>
    <col min="5" max="5" width="12.85546875" customWidth="1"/>
    <col min="6" max="6" width="11.7109375" customWidth="1"/>
    <col min="7" max="7" width="35.5703125" customWidth="1"/>
    <col min="8" max="8" width="9.5703125" customWidth="1"/>
    <col min="9" max="9" width="9.42578125" customWidth="1"/>
    <col min="10" max="10" width="11" customWidth="1"/>
    <col min="11" max="11" width="11.28515625" customWidth="1"/>
    <col min="12" max="12" width="11.42578125" customWidth="1"/>
  </cols>
  <sheetData>
    <row r="1" spans="1:12" ht="50.1" customHeight="1" thickBot="1">
      <c r="A1" s="9"/>
      <c r="B1" s="30" t="s">
        <v>89</v>
      </c>
      <c r="C1" s="31" t="s">
        <v>90</v>
      </c>
      <c r="D1" s="32" t="s">
        <v>91</v>
      </c>
      <c r="E1" s="278" t="s">
        <v>92</v>
      </c>
      <c r="F1" s="34" t="s">
        <v>93</v>
      </c>
      <c r="G1" s="35" t="s">
        <v>94</v>
      </c>
      <c r="H1" s="35" t="s">
        <v>95</v>
      </c>
      <c r="I1" s="36" t="s">
        <v>96</v>
      </c>
      <c r="J1" s="37" t="s">
        <v>97</v>
      </c>
      <c r="K1" s="279" t="s">
        <v>98</v>
      </c>
      <c r="L1" s="35" t="s">
        <v>99</v>
      </c>
    </row>
    <row r="2" spans="1:12" ht="24" thickBot="1">
      <c r="A2" s="2"/>
      <c r="B2" s="818" t="s">
        <v>594</v>
      </c>
      <c r="C2" s="811"/>
      <c r="D2" s="811"/>
      <c r="E2" s="811"/>
      <c r="F2" s="811"/>
      <c r="G2" s="811"/>
      <c r="H2" s="811"/>
      <c r="I2" s="811"/>
      <c r="J2" s="811"/>
      <c r="K2" s="811"/>
      <c r="L2" s="813"/>
    </row>
    <row r="3" spans="1:12" ht="16.5" thickBot="1">
      <c r="A3" s="1">
        <v>1</v>
      </c>
      <c r="B3" s="71" t="s">
        <v>595</v>
      </c>
      <c r="C3" s="72" t="s">
        <v>596</v>
      </c>
      <c r="D3" s="155" t="s">
        <v>597</v>
      </c>
      <c r="E3" s="141"/>
      <c r="F3" s="25"/>
      <c r="G3" s="143"/>
      <c r="H3" s="144" t="s">
        <v>263</v>
      </c>
      <c r="I3" s="182">
        <v>35</v>
      </c>
      <c r="J3" s="146"/>
      <c r="K3" s="147">
        <f>J3/48</f>
        <v>0</v>
      </c>
      <c r="L3" s="73"/>
    </row>
    <row r="4" spans="1:12" ht="15.75">
      <c r="A4" s="1">
        <v>2</v>
      </c>
      <c r="B4" s="845" t="s">
        <v>598</v>
      </c>
      <c r="C4" s="55" t="s">
        <v>599</v>
      </c>
      <c r="D4" s="135" t="s">
        <v>600</v>
      </c>
      <c r="E4" s="157"/>
      <c r="F4" s="20"/>
      <c r="G4" s="223" t="s">
        <v>601</v>
      </c>
      <c r="H4" s="280" t="s">
        <v>137</v>
      </c>
      <c r="I4" s="125">
        <v>70</v>
      </c>
      <c r="J4" s="138"/>
      <c r="K4" s="139">
        <f>J4:J6/72</f>
        <v>0</v>
      </c>
      <c r="L4" s="61">
        <f>I4*J4</f>
        <v>0</v>
      </c>
    </row>
    <row r="5" spans="1:12" ht="16.5" thickBot="1">
      <c r="B5" s="844"/>
      <c r="C5" s="281" t="s">
        <v>602</v>
      </c>
      <c r="D5" s="89"/>
      <c r="E5" s="282"/>
      <c r="F5" s="22"/>
      <c r="G5" s="137"/>
      <c r="H5" s="283"/>
      <c r="I5" s="132"/>
      <c r="J5" s="138"/>
      <c r="K5" s="156"/>
      <c r="L5" s="81"/>
    </row>
    <row r="6" spans="1:12" ht="16.5" thickBot="1">
      <c r="A6" s="1">
        <v>3</v>
      </c>
      <c r="B6" s="170" t="s">
        <v>603</v>
      </c>
      <c r="C6" s="284" t="s">
        <v>604</v>
      </c>
      <c r="D6" s="184" t="s">
        <v>215</v>
      </c>
      <c r="E6" s="122"/>
      <c r="F6" s="20"/>
      <c r="G6" s="123" t="s">
        <v>605</v>
      </c>
      <c r="H6" s="280" t="s">
        <v>137</v>
      </c>
      <c r="I6" s="125">
        <v>30</v>
      </c>
      <c r="J6" s="154"/>
      <c r="K6" s="229">
        <f>J6/100</f>
        <v>0</v>
      </c>
      <c r="L6" s="61">
        <f>I6*J6</f>
        <v>0</v>
      </c>
    </row>
    <row r="7" spans="1:12" ht="15.75">
      <c r="A7" s="1">
        <v>4</v>
      </c>
      <c r="B7" s="39" t="s">
        <v>606</v>
      </c>
      <c r="C7" s="90" t="s">
        <v>607</v>
      </c>
      <c r="D7" s="214" t="s">
        <v>608</v>
      </c>
      <c r="E7" s="157"/>
      <c r="F7" s="20"/>
      <c r="G7" s="123" t="s">
        <v>609</v>
      </c>
      <c r="H7" s="124" t="s">
        <v>137</v>
      </c>
      <c r="I7" s="125">
        <v>65</v>
      </c>
      <c r="J7" s="154"/>
      <c r="K7" s="139">
        <f>J7/96</f>
        <v>0</v>
      </c>
      <c r="L7" s="92">
        <f>I7*J7</f>
        <v>0</v>
      </c>
    </row>
    <row r="8" spans="1:12" ht="16.5" thickBot="1">
      <c r="B8" s="71"/>
      <c r="C8" s="161" t="s">
        <v>610</v>
      </c>
      <c r="D8" s="85"/>
      <c r="E8" s="141"/>
      <c r="F8" s="25"/>
      <c r="G8" s="181" t="s">
        <v>611</v>
      </c>
      <c r="H8" s="144"/>
      <c r="I8" s="145"/>
      <c r="J8" s="146"/>
      <c r="K8" s="147"/>
      <c r="L8" s="257"/>
    </row>
    <row r="9" spans="1:12" ht="15.75">
      <c r="A9" s="1">
        <v>5</v>
      </c>
      <c r="B9" s="845" t="s">
        <v>612</v>
      </c>
      <c r="C9" s="93" t="s">
        <v>613</v>
      </c>
      <c r="D9" s="164" t="s">
        <v>614</v>
      </c>
      <c r="E9" s="197"/>
      <c r="F9" s="22"/>
      <c r="G9" s="130" t="s">
        <v>615</v>
      </c>
      <c r="H9" s="131" t="s">
        <v>137</v>
      </c>
      <c r="I9" s="125">
        <v>30</v>
      </c>
      <c r="J9" s="138"/>
      <c r="K9" s="139">
        <f>J9/160</f>
        <v>0</v>
      </c>
      <c r="L9" s="61">
        <f>I9*J9</f>
        <v>0</v>
      </c>
    </row>
    <row r="10" spans="1:12" ht="16.5" thickBot="1">
      <c r="B10" s="846"/>
      <c r="C10" s="95"/>
      <c r="D10" s="85"/>
      <c r="E10" s="136"/>
      <c r="F10" s="22"/>
      <c r="G10" s="130"/>
      <c r="H10" s="131"/>
      <c r="I10" s="132"/>
      <c r="J10" s="138"/>
      <c r="K10" s="151"/>
      <c r="L10" s="285"/>
    </row>
    <row r="11" spans="1:12" ht="15.75">
      <c r="A11" s="1">
        <v>6</v>
      </c>
      <c r="B11" s="845" t="s">
        <v>616</v>
      </c>
      <c r="C11" s="90" t="s">
        <v>617</v>
      </c>
      <c r="D11" s="135" t="s">
        <v>614</v>
      </c>
      <c r="E11" s="157"/>
      <c r="F11" s="20"/>
      <c r="G11" s="196" t="s">
        <v>618</v>
      </c>
      <c r="H11" s="124" t="s">
        <v>137</v>
      </c>
      <c r="I11" s="125">
        <v>55</v>
      </c>
      <c r="J11" s="154"/>
      <c r="K11" s="139">
        <f>J11/160</f>
        <v>0</v>
      </c>
      <c r="L11" s="61">
        <f>I11*J11</f>
        <v>0</v>
      </c>
    </row>
    <row r="12" spans="1:12" ht="16.5" thickBot="1">
      <c r="B12" s="846"/>
      <c r="C12" s="112"/>
      <c r="D12" s="85"/>
      <c r="E12" s="141"/>
      <c r="F12" s="25"/>
      <c r="G12" s="171"/>
      <c r="H12" s="144"/>
      <c r="I12" s="145"/>
      <c r="J12" s="146"/>
      <c r="K12" s="147"/>
      <c r="L12" s="257"/>
    </row>
    <row r="13" spans="1:12" ht="15.75">
      <c r="A13" s="1">
        <v>7</v>
      </c>
      <c r="B13" s="845" t="s">
        <v>619</v>
      </c>
      <c r="C13" s="55" t="s">
        <v>620</v>
      </c>
      <c r="D13" s="164" t="s">
        <v>621</v>
      </c>
      <c r="E13" s="157"/>
      <c r="F13" s="20"/>
      <c r="G13" s="123" t="s">
        <v>622</v>
      </c>
      <c r="H13" s="124" t="s">
        <v>137</v>
      </c>
      <c r="I13" s="125">
        <v>100</v>
      </c>
      <c r="J13" s="126"/>
      <c r="K13" s="111">
        <f>J13/80</f>
        <v>0</v>
      </c>
      <c r="L13" s="61">
        <f>I13*J13</f>
        <v>0</v>
      </c>
    </row>
    <row r="14" spans="1:12" ht="15.75">
      <c r="B14" s="844"/>
      <c r="C14" s="75" t="s">
        <v>623</v>
      </c>
      <c r="D14" s="89"/>
      <c r="E14" s="136"/>
      <c r="F14" s="22"/>
      <c r="G14" s="130" t="s">
        <v>160</v>
      </c>
      <c r="H14" s="131"/>
      <c r="I14" s="132"/>
      <c r="J14" s="133"/>
      <c r="K14" s="115"/>
      <c r="L14" s="81"/>
    </row>
    <row r="15" spans="1:12" ht="15.75">
      <c r="B15" s="844"/>
      <c r="C15" s="75" t="s">
        <v>624</v>
      </c>
      <c r="D15" s="89"/>
      <c r="E15" s="282"/>
      <c r="F15" s="22"/>
      <c r="G15" s="130"/>
      <c r="H15" s="131"/>
      <c r="I15" s="132"/>
      <c r="J15" s="133"/>
      <c r="K15" s="263"/>
      <c r="L15" s="110"/>
    </row>
    <row r="16" spans="1:12" ht="16.5" thickBot="1">
      <c r="A16" s="1"/>
      <c r="B16" s="71"/>
      <c r="C16" s="207" t="s">
        <v>625</v>
      </c>
      <c r="D16" s="207"/>
      <c r="E16" s="208"/>
      <c r="F16" s="25"/>
      <c r="G16" s="171"/>
      <c r="H16" s="144"/>
      <c r="I16" s="145"/>
      <c r="J16" s="224"/>
      <c r="K16" s="222"/>
      <c r="L16" s="46"/>
    </row>
    <row r="17" spans="1:12" ht="15.75">
      <c r="A17" s="1">
        <v>8</v>
      </c>
      <c r="B17" s="74" t="s">
        <v>626</v>
      </c>
      <c r="C17" s="93" t="s">
        <v>627</v>
      </c>
      <c r="D17" s="135" t="s">
        <v>237</v>
      </c>
      <c r="E17" s="197"/>
      <c r="F17" s="22"/>
      <c r="G17" s="130" t="s">
        <v>628</v>
      </c>
      <c r="H17" s="131" t="s">
        <v>137</v>
      </c>
      <c r="I17" s="150">
        <v>60</v>
      </c>
      <c r="J17" s="138"/>
      <c r="K17" s="198">
        <f>J17/96</f>
        <v>0</v>
      </c>
      <c r="L17" s="108">
        <f>I17*J17</f>
        <v>0</v>
      </c>
    </row>
    <row r="18" spans="1:12" ht="16.5" thickBot="1">
      <c r="B18" s="71"/>
      <c r="C18" s="112"/>
      <c r="D18" s="85"/>
      <c r="E18" s="141"/>
      <c r="F18" s="25"/>
      <c r="G18" s="171" t="s">
        <v>160</v>
      </c>
      <c r="H18" s="144"/>
      <c r="I18" s="145"/>
      <c r="J18" s="146"/>
      <c r="K18" s="147"/>
      <c r="L18" s="257"/>
    </row>
    <row r="19" spans="1:12" ht="15.75">
      <c r="A19" s="1">
        <v>9</v>
      </c>
      <c r="B19" s="200" t="s">
        <v>629</v>
      </c>
      <c r="C19" s="106" t="s">
        <v>630</v>
      </c>
      <c r="D19" s="201" t="s">
        <v>631</v>
      </c>
      <c r="E19" s="197"/>
      <c r="F19" s="22"/>
      <c r="G19" s="130" t="s">
        <v>632</v>
      </c>
      <c r="H19" s="131" t="s">
        <v>137</v>
      </c>
      <c r="I19" s="150">
        <v>30</v>
      </c>
      <c r="J19" s="138"/>
      <c r="K19" s="198">
        <f>J19/48</f>
        <v>0</v>
      </c>
      <c r="L19" s="81">
        <f>I19*J19</f>
        <v>0</v>
      </c>
    </row>
    <row r="20" spans="1:12" ht="16.5" thickBot="1">
      <c r="B20" s="71"/>
      <c r="C20" s="118"/>
      <c r="D20" s="85"/>
      <c r="E20" s="141"/>
      <c r="F20" s="25"/>
      <c r="G20" s="171" t="s">
        <v>160</v>
      </c>
      <c r="H20" s="144"/>
      <c r="I20" s="145"/>
      <c r="J20" s="146"/>
      <c r="K20" s="147"/>
      <c r="L20" s="73"/>
    </row>
    <row r="21" spans="1:12" ht="15.75">
      <c r="B21" s="39" t="s">
        <v>633</v>
      </c>
      <c r="C21" s="843" t="s">
        <v>634</v>
      </c>
      <c r="D21" s="286"/>
      <c r="E21" s="157"/>
      <c r="F21" s="20"/>
      <c r="G21" s="196" t="s">
        <v>635</v>
      </c>
      <c r="H21" s="287" t="s">
        <v>137</v>
      </c>
      <c r="I21" s="288">
        <v>200</v>
      </c>
      <c r="J21" s="138"/>
      <c r="K21" s="139">
        <f>J21/48</f>
        <v>0</v>
      </c>
      <c r="L21" s="61">
        <f>I21*J21</f>
        <v>0</v>
      </c>
    </row>
    <row r="22" spans="1:12" ht="15.75">
      <c r="A22" s="1">
        <v>10</v>
      </c>
      <c r="B22" s="74"/>
      <c r="C22" s="844"/>
      <c r="D22" s="216" t="s">
        <v>636</v>
      </c>
      <c r="E22" s="136"/>
      <c r="F22" s="22"/>
      <c r="G22" s="130" t="s">
        <v>637</v>
      </c>
      <c r="H22" s="131"/>
      <c r="I22" s="150">
        <v>100</v>
      </c>
      <c r="J22" s="138"/>
      <c r="K22" s="151"/>
      <c r="L22" s="81"/>
    </row>
    <row r="23" spans="1:12" ht="15.75">
      <c r="A23" s="1">
        <v>11</v>
      </c>
      <c r="B23" s="74"/>
      <c r="C23" s="289"/>
      <c r="D23" s="216" t="s">
        <v>636</v>
      </c>
      <c r="E23" s="136"/>
      <c r="F23" s="22"/>
      <c r="G23" s="290" t="s">
        <v>638</v>
      </c>
      <c r="H23" s="131"/>
      <c r="I23" s="150">
        <v>21</v>
      </c>
      <c r="J23" s="138"/>
      <c r="K23" s="151"/>
      <c r="L23" s="81"/>
    </row>
    <row r="24" spans="1:12" ht="16.5" thickBot="1">
      <c r="A24" s="1">
        <v>12</v>
      </c>
      <c r="B24" s="291"/>
      <c r="C24" s="292"/>
      <c r="D24" s="293" t="s">
        <v>636</v>
      </c>
      <c r="E24" s="136"/>
      <c r="F24" s="22"/>
      <c r="G24" s="130" t="s">
        <v>639</v>
      </c>
      <c r="H24" s="131"/>
      <c r="I24" s="150">
        <v>85</v>
      </c>
      <c r="J24" s="138"/>
      <c r="K24" s="151"/>
      <c r="L24" s="81"/>
    </row>
    <row r="25" spans="1:12" ht="24.95" customHeight="1" thickTop="1" thickBot="1">
      <c r="B25" s="823" t="s">
        <v>640</v>
      </c>
      <c r="C25" s="824"/>
      <c r="D25" s="824"/>
      <c r="E25" s="824"/>
      <c r="F25" s="824"/>
      <c r="G25" s="824"/>
      <c r="H25" s="824"/>
      <c r="I25" s="824"/>
      <c r="J25" s="825">
        <f>SUM(L3:L24)</f>
        <v>0</v>
      </c>
      <c r="K25" s="824"/>
      <c r="L25" s="826"/>
    </row>
  </sheetData>
  <mergeCells count="8">
    <mergeCell ref="C21:C22"/>
    <mergeCell ref="B25:I25"/>
    <mergeCell ref="J25:L25"/>
    <mergeCell ref="B2:L2"/>
    <mergeCell ref="B4:B5"/>
    <mergeCell ref="B9:B10"/>
    <mergeCell ref="B11:B12"/>
    <mergeCell ref="B13:B15"/>
  </mergeCells>
  <pageMargins left="0.5" right="0.25" top="0.25" bottom="0.5" header="0.25" footer="0.25"/>
  <pageSetup paperSize="5" scale="7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fitToPage="1"/>
  </sheetPr>
  <dimension ref="A1:L77"/>
  <sheetViews>
    <sheetView workbookViewId="0">
      <pane ySplit="1" topLeftCell="A2" activePane="bottomLeft" state="frozen"/>
      <selection pane="bottomLeft" activeCell="M3" sqref="M3"/>
    </sheetView>
  </sheetViews>
  <sheetFormatPr defaultColWidth="14.42578125" defaultRowHeight="15" customHeight="1"/>
  <cols>
    <col min="1" max="1" width="4.28515625" customWidth="1"/>
    <col min="2" max="2" width="33.7109375" customWidth="1"/>
    <col min="3" max="3" width="64.85546875" customWidth="1"/>
    <col min="4" max="4" width="12.42578125" customWidth="1"/>
    <col min="5" max="5" width="12.85546875" customWidth="1"/>
    <col min="6" max="6" width="11.7109375" customWidth="1"/>
    <col min="7" max="7" width="35.5703125" customWidth="1"/>
    <col min="8" max="8" width="9.5703125" customWidth="1"/>
    <col min="9" max="9" width="7.42578125" bestFit="1" customWidth="1"/>
    <col min="10" max="10" width="11" customWidth="1"/>
    <col min="11" max="11" width="11.28515625" customWidth="1"/>
    <col min="12" max="12" width="11.42578125" customWidth="1"/>
  </cols>
  <sheetData>
    <row r="1" spans="1:12" ht="50.1" customHeight="1" thickBot="1">
      <c r="A1" s="9"/>
      <c r="B1" s="30" t="s">
        <v>89</v>
      </c>
      <c r="C1" s="31" t="s">
        <v>90</v>
      </c>
      <c r="D1" s="32" t="s">
        <v>91</v>
      </c>
      <c r="E1" s="33" t="s">
        <v>92</v>
      </c>
      <c r="F1" s="34" t="s">
        <v>93</v>
      </c>
      <c r="G1" s="35" t="s">
        <v>94</v>
      </c>
      <c r="H1" s="35" t="s">
        <v>95</v>
      </c>
      <c r="I1" s="36" t="s">
        <v>96</v>
      </c>
      <c r="J1" s="37" t="s">
        <v>97</v>
      </c>
      <c r="K1" s="38" t="s">
        <v>98</v>
      </c>
      <c r="L1" s="35" t="s">
        <v>99</v>
      </c>
    </row>
    <row r="2" spans="1:12" ht="23.25">
      <c r="A2" s="2"/>
      <c r="B2" s="804" t="s">
        <v>641</v>
      </c>
      <c r="C2" s="805"/>
      <c r="D2" s="805"/>
      <c r="E2" s="805"/>
      <c r="F2" s="805"/>
      <c r="G2" s="805"/>
      <c r="H2" s="805"/>
      <c r="I2" s="805"/>
      <c r="J2" s="805"/>
      <c r="K2" s="805"/>
      <c r="L2" s="806"/>
    </row>
    <row r="3" spans="1:12" ht="15.75">
      <c r="A3" s="2">
        <v>1</v>
      </c>
      <c r="B3" s="209" t="s">
        <v>642</v>
      </c>
      <c r="C3" s="216" t="s">
        <v>643</v>
      </c>
      <c r="D3" s="201" t="s">
        <v>644</v>
      </c>
      <c r="E3" s="129"/>
      <c r="F3" s="294"/>
      <c r="G3" s="130" t="s">
        <v>645</v>
      </c>
      <c r="H3" s="295" t="s">
        <v>137</v>
      </c>
      <c r="I3" s="296">
        <f>SUM(I4:I5)</f>
        <v>30</v>
      </c>
      <c r="J3" s="100"/>
      <c r="K3" s="100">
        <f t="shared" ref="K3:K5" si="0">J3/72</f>
        <v>0</v>
      </c>
      <c r="L3" s="81">
        <f>J3*I3</f>
        <v>0</v>
      </c>
    </row>
    <row r="4" spans="1:12" ht="15.75">
      <c r="A4" s="2">
        <v>2</v>
      </c>
      <c r="B4" s="209" t="s">
        <v>646</v>
      </c>
      <c r="C4" s="216" t="s">
        <v>647</v>
      </c>
      <c r="D4" s="201" t="s">
        <v>644</v>
      </c>
      <c r="E4" s="129"/>
      <c r="F4" s="262"/>
      <c r="G4" s="130" t="s">
        <v>648</v>
      </c>
      <c r="H4" s="131" t="s">
        <v>137</v>
      </c>
      <c r="I4" s="297">
        <v>17</v>
      </c>
      <c r="J4" s="100"/>
      <c r="K4" s="100">
        <f t="shared" si="0"/>
        <v>0</v>
      </c>
      <c r="L4" s="81">
        <f>J4*I4</f>
        <v>0</v>
      </c>
    </row>
    <row r="5" spans="1:12" ht="16.5" thickBot="1">
      <c r="A5" s="23"/>
      <c r="B5" s="298"/>
      <c r="C5" s="171"/>
      <c r="D5" s="85"/>
      <c r="E5" s="208"/>
      <c r="F5" s="266"/>
      <c r="G5" s="171" t="s">
        <v>649</v>
      </c>
      <c r="H5" s="144" t="s">
        <v>137</v>
      </c>
      <c r="I5" s="272">
        <v>13</v>
      </c>
      <c r="J5" s="44"/>
      <c r="K5" s="44">
        <f t="shared" si="0"/>
        <v>0</v>
      </c>
      <c r="L5" s="73">
        <f>J5*I5</f>
        <v>0</v>
      </c>
    </row>
    <row r="6" spans="1:12" ht="15.75">
      <c r="A6" s="1">
        <v>3</v>
      </c>
      <c r="B6" s="74" t="s">
        <v>650</v>
      </c>
      <c r="C6" s="75" t="s">
        <v>651</v>
      </c>
      <c r="D6" s="76" t="s">
        <v>652</v>
      </c>
      <c r="E6" s="197"/>
      <c r="F6" s="262"/>
      <c r="G6" s="130" t="s">
        <v>653</v>
      </c>
      <c r="H6" s="131" t="s">
        <v>137</v>
      </c>
      <c r="I6" s="150">
        <v>61</v>
      </c>
      <c r="J6" s="79"/>
      <c r="K6" s="80">
        <f>J6/216</f>
        <v>0</v>
      </c>
      <c r="L6" s="81">
        <f>J6*I6</f>
        <v>0</v>
      </c>
    </row>
    <row r="7" spans="1:12" ht="16.5" thickBot="1">
      <c r="B7" s="74"/>
      <c r="C7" s="128" t="s">
        <v>654</v>
      </c>
      <c r="D7" s="85"/>
      <c r="E7" s="136"/>
      <c r="F7" s="262"/>
      <c r="G7" s="130"/>
      <c r="H7" s="131"/>
      <c r="I7" s="132"/>
      <c r="J7" s="82"/>
      <c r="K7" s="83"/>
      <c r="L7" s="81"/>
    </row>
    <row r="8" spans="1:12" ht="15.75">
      <c r="A8" s="1">
        <v>4</v>
      </c>
      <c r="B8" s="39" t="s">
        <v>655</v>
      </c>
      <c r="C8" s="91" t="s">
        <v>656</v>
      </c>
      <c r="D8" s="214" t="s">
        <v>657</v>
      </c>
      <c r="E8" s="157"/>
      <c r="F8" s="260"/>
      <c r="G8" s="196" t="s">
        <v>658</v>
      </c>
      <c r="H8" s="124" t="s">
        <v>137</v>
      </c>
      <c r="I8" s="125">
        <v>40</v>
      </c>
      <c r="J8" s="167"/>
      <c r="K8" s="111">
        <f t="shared" ref="K8:K9" si="1">J8/144</f>
        <v>0</v>
      </c>
      <c r="L8" s="61">
        <f>I8*J8</f>
        <v>0</v>
      </c>
    </row>
    <row r="9" spans="1:12" ht="16.5" thickBot="1">
      <c r="B9" s="71"/>
      <c r="C9" s="40" t="s">
        <v>659</v>
      </c>
      <c r="D9" s="85"/>
      <c r="E9" s="141"/>
      <c r="F9" s="266"/>
      <c r="G9" s="171" t="s">
        <v>660</v>
      </c>
      <c r="H9" s="144"/>
      <c r="I9" s="145"/>
      <c r="J9" s="159"/>
      <c r="K9" s="113">
        <f t="shared" si="1"/>
        <v>0</v>
      </c>
      <c r="L9" s="257"/>
    </row>
    <row r="10" spans="1:12" ht="15.75">
      <c r="A10" s="1">
        <v>5</v>
      </c>
      <c r="B10" s="845" t="s">
        <v>661</v>
      </c>
      <c r="C10" s="91" t="s">
        <v>662</v>
      </c>
      <c r="D10" s="135" t="s">
        <v>663</v>
      </c>
      <c r="E10" s="157"/>
      <c r="F10" s="260"/>
      <c r="G10" s="196" t="s">
        <v>664</v>
      </c>
      <c r="H10" s="124" t="s">
        <v>137</v>
      </c>
      <c r="I10" s="125">
        <v>15</v>
      </c>
      <c r="J10" s="126"/>
      <c r="K10" s="111">
        <f>J10/72</f>
        <v>0</v>
      </c>
      <c r="L10" s="61">
        <f>I10*J10</f>
        <v>0</v>
      </c>
    </row>
    <row r="11" spans="1:12" ht="16.5" thickBot="1">
      <c r="B11" s="846"/>
      <c r="C11" s="40" t="s">
        <v>665</v>
      </c>
      <c r="D11" s="85"/>
      <c r="E11" s="141"/>
      <c r="F11" s="266"/>
      <c r="G11" s="171" t="s">
        <v>660</v>
      </c>
      <c r="H11" s="144"/>
      <c r="I11" s="145"/>
      <c r="J11" s="224"/>
      <c r="K11" s="113"/>
      <c r="L11" s="257"/>
    </row>
    <row r="12" spans="1:12" ht="24">
      <c r="A12" s="1">
        <v>6</v>
      </c>
      <c r="B12" s="74" t="s">
        <v>666</v>
      </c>
      <c r="C12" s="91" t="s">
        <v>667</v>
      </c>
      <c r="D12" s="76" t="s">
        <v>668</v>
      </c>
      <c r="E12" s="136"/>
      <c r="F12" s="262"/>
      <c r="G12" s="196" t="s">
        <v>669</v>
      </c>
      <c r="H12" s="124" t="s">
        <v>137</v>
      </c>
      <c r="I12" s="125">
        <v>15</v>
      </c>
      <c r="J12" s="159"/>
      <c r="K12" s="111">
        <f>J12/72</f>
        <v>0</v>
      </c>
      <c r="L12" s="61">
        <f>I12*J12</f>
        <v>0</v>
      </c>
    </row>
    <row r="13" spans="1:12" ht="16.5" thickBot="1">
      <c r="B13" s="74"/>
      <c r="C13" s="40" t="s">
        <v>670</v>
      </c>
      <c r="D13" s="89"/>
      <c r="E13" s="136"/>
      <c r="F13" s="262"/>
      <c r="G13" s="171" t="s">
        <v>660</v>
      </c>
      <c r="H13" s="144"/>
      <c r="I13" s="145"/>
      <c r="J13" s="159"/>
      <c r="K13" s="113"/>
      <c r="L13" s="257"/>
    </row>
    <row r="14" spans="1:12" ht="16.5" thickBot="1">
      <c r="A14" s="1">
        <v>7</v>
      </c>
      <c r="B14" s="39" t="s">
        <v>671</v>
      </c>
      <c r="C14" s="55" t="s">
        <v>672</v>
      </c>
      <c r="D14" s="214" t="s">
        <v>673</v>
      </c>
      <c r="E14" s="122"/>
      <c r="F14" s="260"/>
      <c r="G14" s="196" t="s">
        <v>674</v>
      </c>
      <c r="H14" s="124" t="s">
        <v>137</v>
      </c>
      <c r="I14" s="125">
        <v>25</v>
      </c>
      <c r="J14" s="126"/>
      <c r="K14" s="127">
        <f>J14/60</f>
        <v>0</v>
      </c>
      <c r="L14" s="61">
        <f>I14*J14</f>
        <v>0</v>
      </c>
    </row>
    <row r="15" spans="1:12" ht="15.75">
      <c r="A15" s="1">
        <v>8</v>
      </c>
      <c r="B15" s="845" t="s">
        <v>675</v>
      </c>
      <c r="C15" s="90" t="s">
        <v>676</v>
      </c>
      <c r="D15" s="164" t="s">
        <v>677</v>
      </c>
      <c r="E15" s="122"/>
      <c r="F15" s="260"/>
      <c r="G15" s="196" t="s">
        <v>678</v>
      </c>
      <c r="H15" s="124" t="s">
        <v>137</v>
      </c>
      <c r="I15" s="125">
        <v>50</v>
      </c>
      <c r="J15" s="126"/>
      <c r="K15" s="127">
        <f>J15/62.667</f>
        <v>0</v>
      </c>
      <c r="L15" s="61">
        <f>I15*J15</f>
        <v>0</v>
      </c>
    </row>
    <row r="16" spans="1:12" ht="16.5" thickBot="1">
      <c r="B16" s="846"/>
      <c r="C16" s="40" t="s">
        <v>679</v>
      </c>
      <c r="D16" s="207" t="s">
        <v>680</v>
      </c>
      <c r="E16" s="208"/>
      <c r="F16" s="266"/>
      <c r="G16" s="171" t="s">
        <v>660</v>
      </c>
      <c r="H16" s="144"/>
      <c r="I16" s="145"/>
      <c r="J16" s="224"/>
      <c r="K16" s="222" t="s">
        <v>681</v>
      </c>
      <c r="L16" s="73"/>
    </row>
    <row r="17" spans="1:12" ht="15.75">
      <c r="A17" s="1">
        <v>9</v>
      </c>
      <c r="B17" s="74" t="s">
        <v>682</v>
      </c>
      <c r="C17" s="93" t="s">
        <v>683</v>
      </c>
      <c r="D17" s="135" t="s">
        <v>684</v>
      </c>
      <c r="E17" s="197"/>
      <c r="F17" s="262"/>
      <c r="G17" s="130" t="s">
        <v>685</v>
      </c>
      <c r="H17" s="131" t="s">
        <v>137</v>
      </c>
      <c r="I17" s="150">
        <v>30</v>
      </c>
      <c r="J17" s="133"/>
      <c r="K17" s="271">
        <f>J17/72</f>
        <v>0</v>
      </c>
      <c r="L17" s="81">
        <f>I17*J17</f>
        <v>0</v>
      </c>
    </row>
    <row r="18" spans="1:12" ht="15.75">
      <c r="B18" s="74"/>
      <c r="C18" s="93" t="s">
        <v>686</v>
      </c>
      <c r="D18" s="89"/>
      <c r="E18" s="136"/>
      <c r="F18" s="262"/>
      <c r="G18" s="130" t="s">
        <v>660</v>
      </c>
      <c r="H18" s="131"/>
      <c r="I18" s="132"/>
      <c r="J18" s="133"/>
      <c r="K18" s="115"/>
      <c r="L18" s="110"/>
    </row>
    <row r="19" spans="1:12" ht="16.5" thickBot="1">
      <c r="B19" s="71"/>
      <c r="C19" s="72" t="s">
        <v>687</v>
      </c>
      <c r="D19" s="85"/>
      <c r="E19" s="141"/>
      <c r="F19" s="266"/>
      <c r="G19" s="171"/>
      <c r="H19" s="144"/>
      <c r="I19" s="145"/>
      <c r="J19" s="224"/>
      <c r="K19" s="113"/>
      <c r="L19" s="257"/>
    </row>
    <row r="20" spans="1:12" ht="15.75">
      <c r="A20" s="1">
        <v>10</v>
      </c>
      <c r="B20" s="39" t="s">
        <v>688</v>
      </c>
      <c r="C20" s="90" t="s">
        <v>689</v>
      </c>
      <c r="D20" s="135" t="s">
        <v>690</v>
      </c>
      <c r="E20" s="157"/>
      <c r="F20" s="260"/>
      <c r="G20" s="196" t="s">
        <v>691</v>
      </c>
      <c r="H20" s="124" t="s">
        <v>137</v>
      </c>
      <c r="I20" s="125">
        <v>35</v>
      </c>
      <c r="J20" s="159"/>
      <c r="K20" s="111">
        <f>J20/72</f>
        <v>0</v>
      </c>
      <c r="L20" s="61">
        <f>I20*J20</f>
        <v>0</v>
      </c>
    </row>
    <row r="21" spans="1:12" ht="16.5" thickBot="1">
      <c r="B21" s="71"/>
      <c r="C21" s="161" t="s">
        <v>692</v>
      </c>
      <c r="D21" s="85"/>
      <c r="E21" s="141"/>
      <c r="F21" s="266"/>
      <c r="G21" s="171" t="s">
        <v>660</v>
      </c>
      <c r="H21" s="144"/>
      <c r="I21" s="145"/>
      <c r="J21" s="159"/>
      <c r="K21" s="113" t="s">
        <v>693</v>
      </c>
      <c r="L21" s="73"/>
    </row>
    <row r="22" spans="1:12" ht="15.75">
      <c r="B22" s="170" t="s">
        <v>694</v>
      </c>
      <c r="C22" s="104" t="s">
        <v>695</v>
      </c>
      <c r="D22" s="67" t="s">
        <v>696</v>
      </c>
      <c r="E22" s="157"/>
      <c r="F22" s="299"/>
      <c r="G22" s="196" t="s">
        <v>697</v>
      </c>
      <c r="H22" s="300" t="s">
        <v>137</v>
      </c>
      <c r="I22" s="288">
        <f>SUM(I23:I26)</f>
        <v>88</v>
      </c>
      <c r="J22" s="301"/>
      <c r="K22" s="111"/>
      <c r="L22" s="61"/>
    </row>
    <row r="23" spans="1:12" ht="15.75">
      <c r="A23" s="1">
        <v>11</v>
      </c>
      <c r="B23" s="74"/>
      <c r="C23" s="88" t="s">
        <v>698</v>
      </c>
      <c r="D23" s="89"/>
      <c r="E23" s="136"/>
      <c r="F23" s="262"/>
      <c r="G23" s="130" t="s">
        <v>699</v>
      </c>
      <c r="H23" s="131"/>
      <c r="I23" s="150">
        <v>17</v>
      </c>
      <c r="J23" s="133"/>
      <c r="K23" s="115">
        <f t="shared" ref="K23:K26" si="2">J23/120</f>
        <v>0</v>
      </c>
      <c r="L23" s="81">
        <f>I23*J23</f>
        <v>0</v>
      </c>
    </row>
    <row r="24" spans="1:12" ht="15.75">
      <c r="A24" s="1">
        <v>12</v>
      </c>
      <c r="B24" s="74"/>
      <c r="C24" s="93" t="s">
        <v>700</v>
      </c>
      <c r="D24" s="89"/>
      <c r="E24" s="136"/>
      <c r="F24" s="262"/>
      <c r="G24" s="130" t="s">
        <v>701</v>
      </c>
      <c r="H24" s="131"/>
      <c r="I24" s="150">
        <v>24</v>
      </c>
      <c r="J24" s="133"/>
      <c r="K24" s="115">
        <f t="shared" si="2"/>
        <v>0</v>
      </c>
      <c r="L24" s="81">
        <f>I24*J24</f>
        <v>0</v>
      </c>
    </row>
    <row r="25" spans="1:12" ht="15.75">
      <c r="A25" s="1">
        <v>13</v>
      </c>
      <c r="B25" s="74"/>
      <c r="C25" s="106" t="s">
        <v>702</v>
      </c>
      <c r="D25" s="89"/>
      <c r="E25" s="136"/>
      <c r="F25" s="262"/>
      <c r="G25" s="130" t="s">
        <v>703</v>
      </c>
      <c r="H25" s="131"/>
      <c r="I25" s="150">
        <v>30</v>
      </c>
      <c r="J25" s="133"/>
      <c r="K25" s="115">
        <f t="shared" si="2"/>
        <v>0</v>
      </c>
      <c r="L25" s="81">
        <f>I25*J25</f>
        <v>0</v>
      </c>
    </row>
    <row r="26" spans="1:12" ht="16.5" thickBot="1">
      <c r="A26" s="1">
        <v>14</v>
      </c>
      <c r="B26" s="71"/>
      <c r="C26" s="161" t="s">
        <v>704</v>
      </c>
      <c r="D26" s="85"/>
      <c r="E26" s="141"/>
      <c r="F26" s="266"/>
      <c r="G26" s="130" t="s">
        <v>705</v>
      </c>
      <c r="H26" s="144"/>
      <c r="I26" s="182">
        <v>17</v>
      </c>
      <c r="J26" s="224"/>
      <c r="K26" s="263">
        <f t="shared" si="2"/>
        <v>0</v>
      </c>
      <c r="L26" s="81">
        <f>I26*J26</f>
        <v>0</v>
      </c>
    </row>
    <row r="27" spans="1:12" ht="15.75">
      <c r="A27" s="1">
        <v>15</v>
      </c>
      <c r="B27" s="39" t="s">
        <v>706</v>
      </c>
      <c r="C27" s="90" t="s">
        <v>707</v>
      </c>
      <c r="D27" s="135" t="s">
        <v>708</v>
      </c>
      <c r="E27" s="157"/>
      <c r="F27" s="260"/>
      <c r="G27" s="196" t="s">
        <v>709</v>
      </c>
      <c r="H27" s="124" t="s">
        <v>137</v>
      </c>
      <c r="I27" s="125">
        <v>28</v>
      </c>
      <c r="J27" s="159"/>
      <c r="K27" s="111">
        <f>J27/72</f>
        <v>0</v>
      </c>
      <c r="L27" s="61">
        <f>I27*J27</f>
        <v>0</v>
      </c>
    </row>
    <row r="28" spans="1:12" ht="16.5" thickBot="1">
      <c r="B28" s="71"/>
      <c r="C28" s="40" t="s">
        <v>710</v>
      </c>
      <c r="D28" s="85"/>
      <c r="E28" s="141"/>
      <c r="F28" s="266"/>
      <c r="G28" s="171" t="s">
        <v>660</v>
      </c>
      <c r="H28" s="144"/>
      <c r="I28" s="145"/>
      <c r="J28" s="159"/>
      <c r="K28" s="113" t="s">
        <v>693</v>
      </c>
      <c r="L28" s="257"/>
    </row>
    <row r="29" spans="1:12" ht="15.75">
      <c r="A29" s="1">
        <v>16</v>
      </c>
      <c r="B29" s="39" t="s">
        <v>711</v>
      </c>
      <c r="C29" s="90" t="s">
        <v>712</v>
      </c>
      <c r="D29" s="135" t="s">
        <v>713</v>
      </c>
      <c r="E29" s="157"/>
      <c r="F29" s="260"/>
      <c r="G29" s="196" t="s">
        <v>714</v>
      </c>
      <c r="H29" s="124" t="s">
        <v>137</v>
      </c>
      <c r="I29" s="125">
        <v>140</v>
      </c>
      <c r="J29" s="126"/>
      <c r="K29" s="111">
        <f>J29/48</f>
        <v>0</v>
      </c>
      <c r="L29" s="61">
        <f>I29*J29</f>
        <v>0</v>
      </c>
    </row>
    <row r="30" spans="1:12" ht="16.5" thickBot="1">
      <c r="B30" s="71"/>
      <c r="C30" s="40" t="s">
        <v>715</v>
      </c>
      <c r="D30" s="85"/>
      <c r="E30" s="141"/>
      <c r="F30" s="266"/>
      <c r="G30" s="171" t="s">
        <v>660</v>
      </c>
      <c r="H30" s="144"/>
      <c r="I30" s="145"/>
      <c r="J30" s="224"/>
      <c r="K30" s="113" t="s">
        <v>716</v>
      </c>
      <c r="L30" s="257"/>
    </row>
    <row r="31" spans="1:12" ht="15.75">
      <c r="A31" s="1">
        <v>17</v>
      </c>
      <c r="B31" s="74" t="s">
        <v>717</v>
      </c>
      <c r="C31" s="163" t="s">
        <v>718</v>
      </c>
      <c r="D31" s="211" t="s">
        <v>719</v>
      </c>
      <c r="E31" s="197"/>
      <c r="F31" s="262"/>
      <c r="G31" s="130" t="s">
        <v>720</v>
      </c>
      <c r="H31" s="131" t="s">
        <v>721</v>
      </c>
      <c r="I31" s="150">
        <v>10</v>
      </c>
      <c r="J31" s="159"/>
      <c r="K31" s="271">
        <f t="shared" ref="K31:K32" si="3">J31/125</f>
        <v>0</v>
      </c>
      <c r="L31" s="81">
        <f>J31*I31</f>
        <v>0</v>
      </c>
    </row>
    <row r="32" spans="1:12" ht="16.5" thickBot="1">
      <c r="A32" s="1">
        <v>18</v>
      </c>
      <c r="B32" s="74"/>
      <c r="C32" s="163" t="s">
        <v>722</v>
      </c>
      <c r="D32" s="213" t="s">
        <v>723</v>
      </c>
      <c r="E32" s="136"/>
      <c r="F32" s="262"/>
      <c r="G32" s="130" t="s">
        <v>724</v>
      </c>
      <c r="H32" s="131" t="s">
        <v>721</v>
      </c>
      <c r="I32" s="150">
        <v>10</v>
      </c>
      <c r="J32" s="159"/>
      <c r="K32" s="263">
        <f t="shared" si="3"/>
        <v>0</v>
      </c>
      <c r="L32" s="81">
        <f>J32*I32</f>
        <v>0</v>
      </c>
    </row>
    <row r="33" spans="1:12" ht="15.75">
      <c r="B33" s="39" t="s">
        <v>725</v>
      </c>
      <c r="C33" s="302" t="s">
        <v>726</v>
      </c>
      <c r="D33" s="211" t="s">
        <v>727</v>
      </c>
      <c r="E33" s="157"/>
      <c r="F33" s="260"/>
      <c r="G33" s="196" t="s">
        <v>728</v>
      </c>
      <c r="H33" s="287" t="s">
        <v>137</v>
      </c>
      <c r="I33" s="288">
        <f>SUM(I34:I36)</f>
        <v>60</v>
      </c>
      <c r="J33" s="159"/>
      <c r="K33" s="271">
        <f>J33/96</f>
        <v>0</v>
      </c>
      <c r="L33" s="81">
        <f>I33*J33</f>
        <v>0</v>
      </c>
    </row>
    <row r="34" spans="1:12" ht="15.75">
      <c r="A34" s="1">
        <v>19</v>
      </c>
      <c r="B34" s="74"/>
      <c r="C34" s="75" t="s">
        <v>729</v>
      </c>
      <c r="D34" s="303" t="s">
        <v>730</v>
      </c>
      <c r="E34" s="136"/>
      <c r="F34" s="262"/>
      <c r="G34" s="130" t="s">
        <v>731</v>
      </c>
      <c r="H34" s="131"/>
      <c r="I34" s="150">
        <v>20</v>
      </c>
      <c r="J34" s="159"/>
      <c r="K34" s="115"/>
      <c r="L34" s="81"/>
    </row>
    <row r="35" spans="1:12" ht="15.75">
      <c r="A35" s="1">
        <v>20</v>
      </c>
      <c r="B35" s="74"/>
      <c r="C35" s="93"/>
      <c r="D35" s="303" t="s">
        <v>730</v>
      </c>
      <c r="E35" s="136"/>
      <c r="F35" s="262"/>
      <c r="G35" s="130" t="s">
        <v>732</v>
      </c>
      <c r="H35" s="131"/>
      <c r="I35" s="150">
        <v>20</v>
      </c>
      <c r="J35" s="159"/>
      <c r="K35" s="115"/>
      <c r="L35" s="81"/>
    </row>
    <row r="36" spans="1:12" ht="16.5" thickBot="1">
      <c r="A36" s="1">
        <v>21</v>
      </c>
      <c r="B36" s="71"/>
      <c r="C36" s="304"/>
      <c r="D36" s="305" t="s">
        <v>730</v>
      </c>
      <c r="E36" s="141"/>
      <c r="F36" s="266"/>
      <c r="G36" s="171" t="s">
        <v>733</v>
      </c>
      <c r="H36" s="144"/>
      <c r="I36" s="182">
        <v>20</v>
      </c>
      <c r="J36" s="159"/>
      <c r="K36" s="113"/>
      <c r="L36" s="73"/>
    </row>
    <row r="37" spans="1:12" ht="15.75">
      <c r="B37" s="200" t="s">
        <v>734</v>
      </c>
      <c r="C37" s="93" t="s">
        <v>735</v>
      </c>
      <c r="D37" s="214" t="s">
        <v>736</v>
      </c>
      <c r="E37" s="136"/>
      <c r="F37" s="262"/>
      <c r="G37" s="130" t="s">
        <v>737</v>
      </c>
      <c r="H37" s="300" t="s">
        <v>137</v>
      </c>
      <c r="I37" s="306">
        <f>I38+I39</f>
        <v>28</v>
      </c>
      <c r="J37" s="126"/>
      <c r="K37" s="115">
        <f>J37/108</f>
        <v>0</v>
      </c>
      <c r="L37" s="81">
        <f>J37*I37</f>
        <v>0</v>
      </c>
    </row>
    <row r="38" spans="1:12" ht="15.75">
      <c r="A38" s="1">
        <v>22</v>
      </c>
      <c r="B38" s="200" t="s">
        <v>738</v>
      </c>
      <c r="C38" s="75" t="s">
        <v>739</v>
      </c>
      <c r="D38" s="303" t="s">
        <v>740</v>
      </c>
      <c r="E38" s="136"/>
      <c r="F38" s="262"/>
      <c r="G38" s="130" t="s">
        <v>741</v>
      </c>
      <c r="H38" s="131"/>
      <c r="I38" s="150">
        <v>15</v>
      </c>
      <c r="J38" s="133"/>
      <c r="K38" s="115"/>
      <c r="L38" s="81"/>
    </row>
    <row r="39" spans="1:12" ht="16.5" thickBot="1">
      <c r="A39" s="1">
        <v>23</v>
      </c>
      <c r="B39" s="74"/>
      <c r="C39" s="307"/>
      <c r="D39" s="305" t="s">
        <v>740</v>
      </c>
      <c r="E39" s="136"/>
      <c r="F39" s="262"/>
      <c r="G39" s="130" t="s">
        <v>742</v>
      </c>
      <c r="H39" s="131"/>
      <c r="I39" s="150">
        <v>13</v>
      </c>
      <c r="J39" s="224"/>
      <c r="K39" s="115"/>
      <c r="L39" s="81"/>
    </row>
    <row r="40" spans="1:12" ht="15.75">
      <c r="B40" s="39" t="s">
        <v>743</v>
      </c>
      <c r="C40" s="91" t="s">
        <v>744</v>
      </c>
      <c r="D40" s="214" t="s">
        <v>745</v>
      </c>
      <c r="E40" s="157"/>
      <c r="F40" s="260"/>
      <c r="G40" s="196" t="s">
        <v>746</v>
      </c>
      <c r="H40" s="287" t="s">
        <v>137</v>
      </c>
      <c r="I40" s="288">
        <f>I41+I42+I43</f>
        <v>34</v>
      </c>
      <c r="J40" s="159"/>
      <c r="K40" s="111">
        <f>J40/96</f>
        <v>0</v>
      </c>
      <c r="L40" s="61">
        <f>I40*J40</f>
        <v>0</v>
      </c>
    </row>
    <row r="41" spans="1:12" ht="15.75">
      <c r="A41" s="1">
        <v>24</v>
      </c>
      <c r="B41" s="74"/>
      <c r="C41" s="216" t="s">
        <v>747</v>
      </c>
      <c r="D41" s="303" t="s">
        <v>748</v>
      </c>
      <c r="E41" s="136"/>
      <c r="F41" s="262"/>
      <c r="G41" s="130" t="s">
        <v>749</v>
      </c>
      <c r="H41" s="131"/>
      <c r="I41" s="150">
        <v>10</v>
      </c>
      <c r="J41" s="159"/>
      <c r="K41" s="115"/>
      <c r="L41" s="81"/>
    </row>
    <row r="42" spans="1:12" ht="15.75">
      <c r="A42" s="1">
        <v>25</v>
      </c>
      <c r="B42" s="74"/>
      <c r="C42" s="307"/>
      <c r="D42" s="303" t="s">
        <v>748</v>
      </c>
      <c r="E42" s="136"/>
      <c r="F42" s="262"/>
      <c r="G42" s="130" t="s">
        <v>750</v>
      </c>
      <c r="H42" s="131"/>
      <c r="I42" s="150">
        <v>11</v>
      </c>
      <c r="J42" s="159"/>
      <c r="K42" s="115"/>
      <c r="L42" s="81"/>
    </row>
    <row r="43" spans="1:12" ht="16.5" thickBot="1">
      <c r="A43" s="1">
        <v>26</v>
      </c>
      <c r="B43" s="71"/>
      <c r="C43" s="84"/>
      <c r="D43" s="308" t="s">
        <v>748</v>
      </c>
      <c r="E43" s="141"/>
      <c r="F43" s="266"/>
      <c r="G43" s="171" t="s">
        <v>751</v>
      </c>
      <c r="H43" s="144"/>
      <c r="I43" s="182">
        <v>13</v>
      </c>
      <c r="J43" s="159"/>
      <c r="K43" s="113"/>
      <c r="L43" s="73"/>
    </row>
    <row r="44" spans="1:12" ht="15.75">
      <c r="B44" s="39" t="s">
        <v>752</v>
      </c>
      <c r="C44" s="91" t="s">
        <v>753</v>
      </c>
      <c r="D44" s="135" t="s">
        <v>754</v>
      </c>
      <c r="E44" s="157"/>
      <c r="F44" s="260"/>
      <c r="G44" s="196" t="s">
        <v>728</v>
      </c>
      <c r="H44" s="287" t="s">
        <v>137</v>
      </c>
      <c r="I44" s="288">
        <f>SUM(I45:I53)</f>
        <v>443</v>
      </c>
      <c r="J44" s="126"/>
      <c r="K44" s="111">
        <f>J44/96</f>
        <v>0</v>
      </c>
      <c r="L44" s="61">
        <f>(I44*J44)</f>
        <v>0</v>
      </c>
    </row>
    <row r="45" spans="1:12" ht="15.75">
      <c r="A45" s="1">
        <v>27</v>
      </c>
      <c r="B45" s="74"/>
      <c r="C45" s="75" t="s">
        <v>755</v>
      </c>
      <c r="D45" s="135" t="s">
        <v>754</v>
      </c>
      <c r="E45" s="197"/>
      <c r="F45" s="262"/>
      <c r="G45" s="309" t="s">
        <v>756</v>
      </c>
      <c r="H45" s="310" t="s">
        <v>757</v>
      </c>
      <c r="I45" s="150">
        <v>20</v>
      </c>
      <c r="J45" s="133"/>
      <c r="K45" s="271"/>
      <c r="L45" s="81"/>
    </row>
    <row r="46" spans="1:12" ht="15.75">
      <c r="A46" s="1">
        <v>28</v>
      </c>
      <c r="B46" s="74"/>
      <c r="C46" s="311"/>
      <c r="D46" s="303" t="s">
        <v>758</v>
      </c>
      <c r="E46" s="136"/>
      <c r="F46" s="262"/>
      <c r="G46" s="130" t="s">
        <v>759</v>
      </c>
      <c r="H46" s="131"/>
      <c r="I46" s="150">
        <v>50</v>
      </c>
      <c r="J46" s="133"/>
      <c r="K46" s="115"/>
      <c r="L46" s="81"/>
    </row>
    <row r="47" spans="1:12" ht="15.75">
      <c r="A47" s="1">
        <v>29</v>
      </c>
      <c r="B47" s="74"/>
      <c r="C47" s="95"/>
      <c r="D47" s="303" t="s">
        <v>758</v>
      </c>
      <c r="E47" s="136"/>
      <c r="F47" s="262"/>
      <c r="G47" s="130" t="s">
        <v>760</v>
      </c>
      <c r="H47" s="131"/>
      <c r="I47" s="150">
        <v>60</v>
      </c>
      <c r="J47" s="133"/>
      <c r="K47" s="115"/>
      <c r="L47" s="81"/>
    </row>
    <row r="48" spans="1:12" ht="15.75">
      <c r="A48" s="1">
        <v>30</v>
      </c>
      <c r="B48" s="74"/>
      <c r="C48" s="307"/>
      <c r="D48" s="303" t="s">
        <v>758</v>
      </c>
      <c r="E48" s="136"/>
      <c r="F48" s="262"/>
      <c r="G48" s="309" t="s">
        <v>761</v>
      </c>
      <c r="H48" s="310" t="s">
        <v>757</v>
      </c>
      <c r="I48" s="150">
        <v>60</v>
      </c>
      <c r="J48" s="133"/>
      <c r="K48" s="115"/>
      <c r="L48" s="81"/>
    </row>
    <row r="49" spans="1:12" ht="15.75">
      <c r="A49" s="1">
        <v>31</v>
      </c>
      <c r="B49" s="74"/>
      <c r="C49" s="307"/>
      <c r="D49" s="303" t="s">
        <v>758</v>
      </c>
      <c r="E49" s="136"/>
      <c r="F49" s="262"/>
      <c r="G49" s="130" t="s">
        <v>762</v>
      </c>
      <c r="H49" s="131"/>
      <c r="I49" s="150">
        <v>10</v>
      </c>
      <c r="J49" s="133"/>
      <c r="K49" s="115"/>
      <c r="L49" s="81"/>
    </row>
    <row r="50" spans="1:12" ht="15.75">
      <c r="A50" s="1">
        <v>32</v>
      </c>
      <c r="B50" s="74"/>
      <c r="C50" s="307"/>
      <c r="D50" s="303" t="s">
        <v>758</v>
      </c>
      <c r="E50" s="136"/>
      <c r="F50" s="262"/>
      <c r="G50" s="130" t="s">
        <v>763</v>
      </c>
      <c r="H50" s="131"/>
      <c r="I50" s="150">
        <v>55</v>
      </c>
      <c r="J50" s="133"/>
      <c r="K50" s="115"/>
      <c r="L50" s="81"/>
    </row>
    <row r="51" spans="1:12" ht="15.75">
      <c r="A51" s="1">
        <v>33</v>
      </c>
      <c r="B51" s="74"/>
      <c r="C51" s="307"/>
      <c r="D51" s="303" t="s">
        <v>758</v>
      </c>
      <c r="E51" s="136"/>
      <c r="F51" s="262"/>
      <c r="G51" s="130" t="s">
        <v>764</v>
      </c>
      <c r="H51" s="131"/>
      <c r="I51" s="150">
        <v>75</v>
      </c>
      <c r="J51" s="133"/>
      <c r="K51" s="115"/>
      <c r="L51" s="81"/>
    </row>
    <row r="52" spans="1:12" ht="15.75">
      <c r="A52" s="1">
        <v>34</v>
      </c>
      <c r="B52" s="74"/>
      <c r="C52" s="307"/>
      <c r="D52" s="303" t="s">
        <v>758</v>
      </c>
      <c r="E52" s="136"/>
      <c r="F52" s="262"/>
      <c r="G52" s="130" t="s">
        <v>765</v>
      </c>
      <c r="H52" s="131"/>
      <c r="I52" s="150">
        <v>70</v>
      </c>
      <c r="J52" s="133"/>
      <c r="K52" s="115"/>
      <c r="L52" s="81"/>
    </row>
    <row r="53" spans="1:12" ht="16.5" thickBot="1">
      <c r="A53" s="1">
        <v>35</v>
      </c>
      <c r="B53" s="71"/>
      <c r="C53" s="84"/>
      <c r="D53" s="305" t="s">
        <v>758</v>
      </c>
      <c r="E53" s="282"/>
      <c r="F53" s="266"/>
      <c r="G53" s="171" t="s">
        <v>766</v>
      </c>
      <c r="H53" s="144"/>
      <c r="I53" s="182">
        <v>43</v>
      </c>
      <c r="J53" s="224"/>
      <c r="K53" s="113"/>
      <c r="L53" s="73"/>
    </row>
    <row r="54" spans="1:12" ht="15.75">
      <c r="A54" s="1">
        <v>36</v>
      </c>
      <c r="B54" s="39" t="s">
        <v>767</v>
      </c>
      <c r="C54" s="90" t="s">
        <v>768</v>
      </c>
      <c r="D54" s="214" t="s">
        <v>769</v>
      </c>
      <c r="E54" s="157"/>
      <c r="F54" s="260"/>
      <c r="G54" s="196" t="s">
        <v>770</v>
      </c>
      <c r="H54" s="124" t="s">
        <v>137</v>
      </c>
      <c r="I54" s="158">
        <v>75</v>
      </c>
      <c r="J54" s="126"/>
      <c r="K54" s="111">
        <f>J54/240</f>
        <v>0</v>
      </c>
      <c r="L54" s="61">
        <f>I54*J54</f>
        <v>0</v>
      </c>
    </row>
    <row r="55" spans="1:12" ht="16.5" thickBot="1">
      <c r="B55" s="74"/>
      <c r="C55" s="106" t="s">
        <v>771</v>
      </c>
      <c r="D55" s="85"/>
      <c r="E55" s="136"/>
      <c r="F55" s="262"/>
      <c r="G55" s="130"/>
      <c r="H55" s="131"/>
      <c r="I55" s="132"/>
      <c r="J55" s="224"/>
      <c r="K55" s="115"/>
      <c r="L55" s="81"/>
    </row>
    <row r="56" spans="1:12" ht="15.75">
      <c r="A56" s="1">
        <v>37</v>
      </c>
      <c r="B56" s="39" t="s">
        <v>772</v>
      </c>
      <c r="C56" s="90" t="s">
        <v>773</v>
      </c>
      <c r="D56" s="214" t="s">
        <v>774</v>
      </c>
      <c r="E56" s="157"/>
      <c r="F56" s="260"/>
      <c r="G56" s="196" t="s">
        <v>775</v>
      </c>
      <c r="H56" s="124" t="s">
        <v>137</v>
      </c>
      <c r="I56" s="158">
        <v>25</v>
      </c>
      <c r="J56" s="159"/>
      <c r="K56" s="111">
        <f>J56/125</f>
        <v>0</v>
      </c>
      <c r="L56" s="61">
        <f>J56*I56</f>
        <v>0</v>
      </c>
    </row>
    <row r="57" spans="1:12" ht="16.5" thickBot="1">
      <c r="B57" s="71"/>
      <c r="C57" s="72" t="s">
        <v>776</v>
      </c>
      <c r="D57" s="85"/>
      <c r="E57" s="141"/>
      <c r="F57" s="266"/>
      <c r="G57" s="171" t="s">
        <v>777</v>
      </c>
      <c r="H57" s="144"/>
      <c r="I57" s="145"/>
      <c r="J57" s="159"/>
      <c r="K57" s="113"/>
      <c r="L57" s="73"/>
    </row>
    <row r="58" spans="1:12" ht="15.75">
      <c r="A58" s="1">
        <v>38</v>
      </c>
      <c r="B58" s="39" t="s">
        <v>778</v>
      </c>
      <c r="C58" s="104" t="s">
        <v>779</v>
      </c>
      <c r="D58" s="135" t="s">
        <v>780</v>
      </c>
      <c r="E58" s="157"/>
      <c r="F58" s="260"/>
      <c r="G58" s="196" t="s">
        <v>781</v>
      </c>
      <c r="H58" s="124" t="s">
        <v>137</v>
      </c>
      <c r="I58" s="125">
        <v>72</v>
      </c>
      <c r="J58" s="126"/>
      <c r="K58" s="111">
        <f>J58/96</f>
        <v>0</v>
      </c>
      <c r="L58" s="61">
        <f>J58*I58</f>
        <v>0</v>
      </c>
    </row>
    <row r="59" spans="1:12" ht="16.5" thickBot="1">
      <c r="B59" s="71"/>
      <c r="C59" s="112"/>
      <c r="D59" s="85"/>
      <c r="E59" s="141"/>
      <c r="F59" s="266"/>
      <c r="G59" s="171" t="s">
        <v>160</v>
      </c>
      <c r="H59" s="144"/>
      <c r="I59" s="145"/>
      <c r="J59" s="224"/>
      <c r="K59" s="113"/>
      <c r="L59" s="73"/>
    </row>
    <row r="60" spans="1:12" ht="15.75">
      <c r="A60" s="1">
        <v>38</v>
      </c>
      <c r="B60" s="74" t="s">
        <v>782</v>
      </c>
      <c r="C60" s="104" t="s">
        <v>783</v>
      </c>
      <c r="D60" s="135" t="s">
        <v>784</v>
      </c>
      <c r="E60" s="157"/>
      <c r="F60" s="262"/>
      <c r="G60" s="130" t="s">
        <v>785</v>
      </c>
      <c r="H60" s="131" t="s">
        <v>137</v>
      </c>
      <c r="I60" s="150">
        <v>72</v>
      </c>
      <c r="J60" s="159"/>
      <c r="K60" s="115">
        <f>J60/48</f>
        <v>0</v>
      </c>
      <c r="L60" s="81">
        <f>I60*J60</f>
        <v>0</v>
      </c>
    </row>
    <row r="61" spans="1:12" ht="16.5" thickBot="1">
      <c r="B61" s="74"/>
      <c r="C61" s="95"/>
      <c r="D61" s="135" t="s">
        <v>786</v>
      </c>
      <c r="E61" s="136"/>
      <c r="F61" s="262"/>
      <c r="G61" s="130" t="s">
        <v>160</v>
      </c>
      <c r="H61" s="131"/>
      <c r="I61" s="132"/>
      <c r="J61" s="159"/>
      <c r="K61" s="115"/>
      <c r="L61" s="81"/>
    </row>
    <row r="62" spans="1:12" ht="16.5" thickBot="1">
      <c r="A62" s="1">
        <v>40</v>
      </c>
      <c r="B62" s="47" t="s">
        <v>787</v>
      </c>
      <c r="C62" s="116" t="s">
        <v>788</v>
      </c>
      <c r="D62" s="184" t="s">
        <v>789</v>
      </c>
      <c r="E62" s="185"/>
      <c r="F62" s="312"/>
      <c r="G62" s="228" t="s">
        <v>790</v>
      </c>
      <c r="H62" s="190" t="s">
        <v>137</v>
      </c>
      <c r="I62" s="313">
        <v>20</v>
      </c>
      <c r="J62" s="187"/>
      <c r="K62" s="117">
        <f t="shared" ref="K62:K63" si="4">J62/48</f>
        <v>0</v>
      </c>
      <c r="L62" s="54">
        <f>I62*J62</f>
        <v>0</v>
      </c>
    </row>
    <row r="63" spans="1:12" ht="16.5" thickBot="1">
      <c r="A63" s="1">
        <v>41</v>
      </c>
      <c r="B63" s="47" t="s">
        <v>787</v>
      </c>
      <c r="C63" s="116" t="s">
        <v>791</v>
      </c>
      <c r="D63" s="184" t="s">
        <v>789</v>
      </c>
      <c r="E63" s="185"/>
      <c r="F63" s="312"/>
      <c r="G63" s="228" t="s">
        <v>792</v>
      </c>
      <c r="H63" s="190" t="s">
        <v>137</v>
      </c>
      <c r="I63" s="186">
        <v>35</v>
      </c>
      <c r="J63" s="159"/>
      <c r="K63" s="117">
        <f t="shared" si="4"/>
        <v>0</v>
      </c>
      <c r="L63" s="54">
        <f>I63*J63</f>
        <v>0</v>
      </c>
    </row>
    <row r="64" spans="1:12" ht="15.75">
      <c r="A64" s="1">
        <v>42</v>
      </c>
      <c r="B64" s="39" t="s">
        <v>793</v>
      </c>
      <c r="C64" s="90" t="s">
        <v>794</v>
      </c>
      <c r="D64" s="135" t="s">
        <v>795</v>
      </c>
      <c r="E64" s="157"/>
      <c r="F64" s="260"/>
      <c r="G64" s="196" t="s">
        <v>796</v>
      </c>
      <c r="H64" s="124" t="s">
        <v>137</v>
      </c>
      <c r="I64" s="158">
        <v>50</v>
      </c>
      <c r="J64" s="126"/>
      <c r="K64" s="111">
        <f>J64/84</f>
        <v>0</v>
      </c>
      <c r="L64" s="61">
        <f>I64*J64</f>
        <v>0</v>
      </c>
    </row>
    <row r="65" spans="1:12" ht="16.5" thickBot="1">
      <c r="B65" s="71"/>
      <c r="C65" s="161" t="s">
        <v>797</v>
      </c>
      <c r="D65" s="155"/>
      <c r="E65" s="141"/>
      <c r="F65" s="266"/>
      <c r="G65" s="171"/>
      <c r="H65" s="144"/>
      <c r="I65" s="145"/>
      <c r="J65" s="224"/>
      <c r="K65" s="113" t="s">
        <v>798</v>
      </c>
      <c r="L65" s="257"/>
    </row>
    <row r="66" spans="1:12" ht="15.75">
      <c r="A66" s="1">
        <v>43</v>
      </c>
      <c r="B66" s="74" t="s">
        <v>799</v>
      </c>
      <c r="C66" s="75" t="s">
        <v>800</v>
      </c>
      <c r="D66" s="135" t="s">
        <v>801</v>
      </c>
      <c r="E66" s="136"/>
      <c r="F66" s="262"/>
      <c r="G66" s="166" t="s">
        <v>802</v>
      </c>
      <c r="H66" s="131" t="s">
        <v>137</v>
      </c>
      <c r="I66" s="132">
        <v>25</v>
      </c>
      <c r="J66" s="159"/>
      <c r="K66" s="115">
        <f>J66/408</f>
        <v>0</v>
      </c>
      <c r="L66" s="81">
        <f>I66*J66</f>
        <v>0</v>
      </c>
    </row>
    <row r="67" spans="1:12" ht="16.5" thickBot="1">
      <c r="A67" s="1">
        <v>44</v>
      </c>
      <c r="B67" s="71"/>
      <c r="C67" s="40" t="s">
        <v>803</v>
      </c>
      <c r="D67" s="155" t="s">
        <v>804</v>
      </c>
      <c r="E67" s="141"/>
      <c r="F67" s="266"/>
      <c r="G67" s="181" t="s">
        <v>805</v>
      </c>
      <c r="H67" s="144"/>
      <c r="I67" s="182">
        <v>60</v>
      </c>
      <c r="J67" s="168"/>
      <c r="K67" s="113">
        <f>J67/216</f>
        <v>0</v>
      </c>
      <c r="L67" s="73">
        <f>I67*J67</f>
        <v>0</v>
      </c>
    </row>
    <row r="68" spans="1:12" ht="15.75">
      <c r="A68" s="1">
        <v>45</v>
      </c>
      <c r="B68" s="74" t="s">
        <v>806</v>
      </c>
      <c r="C68" s="75" t="s">
        <v>807</v>
      </c>
      <c r="D68" s="135" t="s">
        <v>808</v>
      </c>
      <c r="E68" s="197"/>
      <c r="F68" s="314"/>
      <c r="G68" s="166" t="s">
        <v>809</v>
      </c>
      <c r="H68" s="131" t="s">
        <v>137</v>
      </c>
      <c r="I68" s="150">
        <v>50</v>
      </c>
      <c r="J68" s="159"/>
      <c r="K68" s="271">
        <f>J68/160</f>
        <v>0</v>
      </c>
      <c r="L68" s="108">
        <f>I68*J68</f>
        <v>0</v>
      </c>
    </row>
    <row r="69" spans="1:12" ht="16.5" thickBot="1">
      <c r="B69" s="74"/>
      <c r="C69" s="128" t="s">
        <v>810</v>
      </c>
      <c r="D69" s="89"/>
      <c r="E69" s="136"/>
      <c r="F69" s="262"/>
      <c r="G69" s="130" t="s">
        <v>160</v>
      </c>
      <c r="H69" s="131"/>
      <c r="I69" s="132"/>
      <c r="J69" s="159"/>
      <c r="K69" s="115"/>
      <c r="L69" s="110"/>
    </row>
    <row r="70" spans="1:12" ht="15.75">
      <c r="A70" s="1">
        <v>46</v>
      </c>
      <c r="B70" s="39" t="s">
        <v>811</v>
      </c>
      <c r="C70" s="91" t="s">
        <v>812</v>
      </c>
      <c r="D70" s="214" t="s">
        <v>813</v>
      </c>
      <c r="E70" s="157"/>
      <c r="F70" s="260"/>
      <c r="G70" s="196" t="s">
        <v>814</v>
      </c>
      <c r="H70" s="124" t="s">
        <v>137</v>
      </c>
      <c r="I70" s="125">
        <v>25</v>
      </c>
      <c r="J70" s="126"/>
      <c r="K70" s="111">
        <f>J70/104</f>
        <v>0</v>
      </c>
      <c r="L70" s="61">
        <f>(I70/16)*J70</f>
        <v>0</v>
      </c>
    </row>
    <row r="71" spans="1:12" ht="16.5" thickBot="1">
      <c r="B71" s="71"/>
      <c r="C71" s="258" t="s">
        <v>815</v>
      </c>
      <c r="D71" s="85"/>
      <c r="E71" s="141"/>
      <c r="F71" s="266"/>
      <c r="G71" s="171"/>
      <c r="H71" s="144"/>
      <c r="I71" s="145"/>
      <c r="J71" s="224"/>
      <c r="K71" s="113" t="s">
        <v>816</v>
      </c>
      <c r="L71" s="257"/>
    </row>
    <row r="72" spans="1:12" ht="15.75">
      <c r="A72" s="1">
        <v>47</v>
      </c>
      <c r="B72" s="39" t="s">
        <v>811</v>
      </c>
      <c r="C72" s="91" t="s">
        <v>812</v>
      </c>
      <c r="D72" s="135" t="s">
        <v>817</v>
      </c>
      <c r="E72" s="157"/>
      <c r="F72" s="260"/>
      <c r="G72" s="196" t="s">
        <v>818</v>
      </c>
      <c r="H72" s="124" t="s">
        <v>137</v>
      </c>
      <c r="I72" s="125">
        <v>37</v>
      </c>
      <c r="J72" s="159"/>
      <c r="K72" s="111">
        <f>J72/256</f>
        <v>0</v>
      </c>
      <c r="L72" s="61">
        <f>(I72/16)*J72</f>
        <v>0</v>
      </c>
    </row>
    <row r="73" spans="1:12" ht="16.5" thickBot="1">
      <c r="B73" s="71"/>
      <c r="C73" s="258" t="s">
        <v>819</v>
      </c>
      <c r="D73" s="85"/>
      <c r="E73" s="141"/>
      <c r="F73" s="266"/>
      <c r="G73" s="171"/>
      <c r="H73" s="144"/>
      <c r="I73" s="145"/>
      <c r="J73" s="572"/>
      <c r="K73" s="113" t="s">
        <v>248</v>
      </c>
      <c r="L73" s="257"/>
    </row>
    <row r="74" spans="1:12" ht="15.75">
      <c r="A74" s="1">
        <v>48</v>
      </c>
      <c r="B74" s="74" t="s">
        <v>820</v>
      </c>
      <c r="C74" s="315" t="s">
        <v>821</v>
      </c>
      <c r="D74" s="135" t="s">
        <v>822</v>
      </c>
      <c r="E74" s="136"/>
      <c r="F74" s="262"/>
      <c r="G74" s="130" t="s">
        <v>823</v>
      </c>
      <c r="H74" s="131" t="s">
        <v>137</v>
      </c>
      <c r="I74" s="132">
        <v>50</v>
      </c>
      <c r="J74" s="159"/>
      <c r="K74" s="115">
        <f t="shared" ref="K74:K75" si="5">J74/104</f>
        <v>0</v>
      </c>
      <c r="L74" s="108">
        <f>I74*J74</f>
        <v>0</v>
      </c>
    </row>
    <row r="75" spans="1:12" ht="15.75">
      <c r="A75" s="1">
        <v>49</v>
      </c>
      <c r="B75" s="74"/>
      <c r="C75" s="128" t="s">
        <v>824</v>
      </c>
      <c r="D75" s="135" t="s">
        <v>822</v>
      </c>
      <c r="E75" s="136"/>
      <c r="F75" s="262"/>
      <c r="G75" s="130" t="s">
        <v>825</v>
      </c>
      <c r="H75" s="131"/>
      <c r="I75" s="132">
        <v>6</v>
      </c>
      <c r="J75" s="159"/>
      <c r="K75" s="115">
        <f t="shared" si="5"/>
        <v>0</v>
      </c>
      <c r="L75" s="108">
        <f>I75*J75</f>
        <v>0</v>
      </c>
    </row>
    <row r="76" spans="1:12" ht="16.5" thickBot="1">
      <c r="B76" s="74"/>
      <c r="C76" s="316"/>
      <c r="D76" s="89"/>
      <c r="E76" s="282"/>
      <c r="F76" s="262"/>
      <c r="G76" s="130" t="s">
        <v>160</v>
      </c>
      <c r="H76" s="131"/>
      <c r="I76" s="132"/>
      <c r="J76" s="159"/>
      <c r="K76" s="263"/>
      <c r="L76" s="110"/>
    </row>
    <row r="77" spans="1:12" ht="24.95" customHeight="1" thickBot="1">
      <c r="B77" s="847" t="s">
        <v>826</v>
      </c>
      <c r="C77" s="848"/>
      <c r="D77" s="848"/>
      <c r="E77" s="848"/>
      <c r="F77" s="848"/>
      <c r="G77" s="848"/>
      <c r="H77" s="848"/>
      <c r="I77" s="848"/>
      <c r="J77" s="849">
        <f>SUM(L3:L76)</f>
        <v>0</v>
      </c>
      <c r="K77" s="848"/>
      <c r="L77" s="850"/>
    </row>
  </sheetData>
  <mergeCells count="5">
    <mergeCell ref="B2:L2"/>
    <mergeCell ref="B10:B11"/>
    <mergeCell ref="B15:B16"/>
    <mergeCell ref="B77:I77"/>
    <mergeCell ref="J77:L77"/>
  </mergeCells>
  <pageMargins left="0.5" right="0.25" top="0.25" bottom="0.5" header="0.25" footer="0.25"/>
  <pageSetup paperSize="5" scale="74"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fitToPage="1"/>
  </sheetPr>
  <dimension ref="A1:L48"/>
  <sheetViews>
    <sheetView workbookViewId="0">
      <pane ySplit="1" topLeftCell="A2" activePane="bottomLeft" state="frozen"/>
      <selection pane="bottomLeft" activeCell="J12" sqref="J12"/>
    </sheetView>
  </sheetViews>
  <sheetFormatPr defaultColWidth="14.42578125" defaultRowHeight="15" customHeight="1"/>
  <cols>
    <col min="1" max="1" width="3.5703125" customWidth="1"/>
    <col min="2" max="2" width="33.7109375" customWidth="1"/>
    <col min="3" max="3" width="65.85546875" customWidth="1"/>
    <col min="4" max="4" width="12.42578125" customWidth="1"/>
    <col min="5" max="5" width="12.85546875" customWidth="1"/>
    <col min="6" max="6" width="11.7109375" customWidth="1"/>
    <col min="7" max="7" width="35.5703125" customWidth="1"/>
    <col min="8" max="8" width="9.5703125" customWidth="1"/>
    <col min="9" max="9" width="9.42578125" customWidth="1"/>
    <col min="10" max="10" width="11" customWidth="1"/>
    <col min="11" max="11" width="11.28515625" customWidth="1"/>
    <col min="12" max="12" width="11.42578125" customWidth="1"/>
  </cols>
  <sheetData>
    <row r="1" spans="1:12" ht="50.1" customHeight="1" thickBot="1">
      <c r="A1" s="9"/>
      <c r="B1" s="317" t="s">
        <v>89</v>
      </c>
      <c r="C1" s="317" t="s">
        <v>90</v>
      </c>
      <c r="D1" s="318" t="s">
        <v>91</v>
      </c>
      <c r="E1" s="319" t="s">
        <v>92</v>
      </c>
      <c r="F1" s="320" t="s">
        <v>93</v>
      </c>
      <c r="G1" s="317" t="s">
        <v>94</v>
      </c>
      <c r="H1" s="317" t="s">
        <v>95</v>
      </c>
      <c r="I1" s="321" t="s">
        <v>96</v>
      </c>
      <c r="J1" s="37" t="s">
        <v>97</v>
      </c>
      <c r="K1" s="322" t="s">
        <v>98</v>
      </c>
      <c r="L1" s="317" t="s">
        <v>99</v>
      </c>
    </row>
    <row r="2" spans="1:12" ht="24.75" thickTop="1" thickBot="1">
      <c r="A2" s="9"/>
      <c r="B2" s="851" t="s">
        <v>827</v>
      </c>
      <c r="C2" s="805"/>
      <c r="D2" s="805"/>
      <c r="E2" s="805"/>
      <c r="F2" s="805"/>
      <c r="G2" s="805"/>
      <c r="H2" s="805"/>
      <c r="I2" s="805"/>
      <c r="J2" s="805"/>
      <c r="K2" s="805"/>
      <c r="L2" s="806"/>
    </row>
    <row r="3" spans="1:12" ht="24">
      <c r="A3" s="1"/>
      <c r="B3" s="39" t="s">
        <v>828</v>
      </c>
      <c r="C3" s="852" t="s">
        <v>829</v>
      </c>
      <c r="D3" s="286" t="s">
        <v>830</v>
      </c>
      <c r="E3" s="205"/>
      <c r="F3" s="323"/>
      <c r="G3" s="324" t="s">
        <v>831</v>
      </c>
      <c r="H3" s="287" t="s">
        <v>239</v>
      </c>
      <c r="I3" s="288">
        <f>SUM(I4:I12)</f>
        <v>306</v>
      </c>
      <c r="J3" s="325"/>
      <c r="K3" s="127">
        <f t="shared" ref="K3:K12" si="0">J3/96</f>
        <v>0</v>
      </c>
      <c r="L3" s="326">
        <f>I3*J3</f>
        <v>0</v>
      </c>
    </row>
    <row r="4" spans="1:12" ht="15.75">
      <c r="A4" s="1">
        <v>1</v>
      </c>
      <c r="B4" s="307"/>
      <c r="C4" s="844"/>
      <c r="D4" s="327" t="s">
        <v>830</v>
      </c>
      <c r="E4" s="328"/>
      <c r="F4" s="329"/>
      <c r="G4" s="330" t="s">
        <v>832</v>
      </c>
      <c r="H4" s="331"/>
      <c r="I4" s="332">
        <v>31</v>
      </c>
      <c r="J4" s="333"/>
      <c r="K4" s="169">
        <f t="shared" si="0"/>
        <v>0</v>
      </c>
      <c r="L4" s="334"/>
    </row>
    <row r="5" spans="1:12" ht="15.75">
      <c r="A5" s="1">
        <v>2</v>
      </c>
      <c r="B5" s="307"/>
      <c r="C5" s="844"/>
      <c r="D5" s="327" t="s">
        <v>830</v>
      </c>
      <c r="E5" s="328"/>
      <c r="F5" s="329"/>
      <c r="G5" s="330" t="s">
        <v>833</v>
      </c>
      <c r="H5" s="331"/>
      <c r="I5" s="332">
        <v>33</v>
      </c>
      <c r="J5" s="333"/>
      <c r="K5" s="169">
        <f t="shared" si="0"/>
        <v>0</v>
      </c>
      <c r="L5" s="335"/>
    </row>
    <row r="6" spans="1:12" ht="15.75">
      <c r="A6" s="1">
        <v>3</v>
      </c>
      <c r="B6" s="307"/>
      <c r="C6" s="844"/>
      <c r="D6" s="327" t="s">
        <v>830</v>
      </c>
      <c r="E6" s="328"/>
      <c r="F6" s="329"/>
      <c r="G6" s="330" t="s">
        <v>834</v>
      </c>
      <c r="H6" s="331"/>
      <c r="I6" s="332">
        <v>26</v>
      </c>
      <c r="J6" s="333"/>
      <c r="K6" s="169">
        <f t="shared" si="0"/>
        <v>0</v>
      </c>
      <c r="L6" s="335"/>
    </row>
    <row r="7" spans="1:12" ht="15.75">
      <c r="A7" s="1">
        <v>4</v>
      </c>
      <c r="B7" s="307"/>
      <c r="C7" s="844"/>
      <c r="D7" s="327" t="s">
        <v>830</v>
      </c>
      <c r="E7" s="328"/>
      <c r="F7" s="329"/>
      <c r="G7" s="330" t="s">
        <v>835</v>
      </c>
      <c r="H7" s="331"/>
      <c r="I7" s="332">
        <v>39</v>
      </c>
      <c r="J7" s="333"/>
      <c r="K7" s="169">
        <f t="shared" si="0"/>
        <v>0</v>
      </c>
      <c r="L7" s="335"/>
    </row>
    <row r="8" spans="1:12" ht="15.75">
      <c r="A8" s="1">
        <v>5</v>
      </c>
      <c r="B8" s="307"/>
      <c r="C8" s="844"/>
      <c r="D8" s="327" t="s">
        <v>830</v>
      </c>
      <c r="E8" s="328"/>
      <c r="F8" s="329"/>
      <c r="G8" s="330" t="s">
        <v>836</v>
      </c>
      <c r="H8" s="331"/>
      <c r="I8" s="332">
        <v>60</v>
      </c>
      <c r="J8" s="333"/>
      <c r="K8" s="169">
        <f t="shared" si="0"/>
        <v>0</v>
      </c>
      <c r="L8" s="335"/>
    </row>
    <row r="9" spans="1:12" ht="15.75">
      <c r="A9" s="1">
        <v>6</v>
      </c>
      <c r="B9" s="74"/>
      <c r="C9" s="844"/>
      <c r="D9" s="327" t="s">
        <v>830</v>
      </c>
      <c r="E9" s="328"/>
      <c r="F9" s="336"/>
      <c r="G9" s="330" t="s">
        <v>837</v>
      </c>
      <c r="H9" s="331"/>
      <c r="I9" s="332">
        <v>17</v>
      </c>
      <c r="J9" s="333"/>
      <c r="K9" s="169">
        <f t="shared" si="0"/>
        <v>0</v>
      </c>
      <c r="L9" s="335"/>
    </row>
    <row r="10" spans="1:12" ht="15.75">
      <c r="A10" s="1">
        <v>7</v>
      </c>
      <c r="B10" s="74"/>
      <c r="C10" s="844"/>
      <c r="D10" s="327" t="s">
        <v>830</v>
      </c>
      <c r="E10" s="328"/>
      <c r="F10" s="336"/>
      <c r="G10" s="330" t="s">
        <v>838</v>
      </c>
      <c r="H10" s="331"/>
      <c r="I10" s="332">
        <v>16</v>
      </c>
      <c r="J10" s="333"/>
      <c r="K10" s="169">
        <f t="shared" si="0"/>
        <v>0</v>
      </c>
      <c r="L10" s="335"/>
    </row>
    <row r="11" spans="1:12" ht="15.75">
      <c r="A11" s="1">
        <v>8</v>
      </c>
      <c r="B11" s="74"/>
      <c r="C11" s="844"/>
      <c r="D11" s="327" t="s">
        <v>830</v>
      </c>
      <c r="E11" s="328"/>
      <c r="F11" s="336"/>
      <c r="G11" s="330" t="s">
        <v>839</v>
      </c>
      <c r="H11" s="331"/>
      <c r="I11" s="332">
        <v>45</v>
      </c>
      <c r="J11" s="333"/>
      <c r="K11" s="169">
        <f t="shared" si="0"/>
        <v>0</v>
      </c>
      <c r="L11" s="335"/>
    </row>
    <row r="12" spans="1:12" ht="15.75">
      <c r="A12" s="1">
        <v>9</v>
      </c>
      <c r="B12" s="74"/>
      <c r="C12" s="844"/>
      <c r="D12" s="327" t="s">
        <v>830</v>
      </c>
      <c r="E12" s="328"/>
      <c r="F12" s="336"/>
      <c r="G12" s="337" t="s">
        <v>840</v>
      </c>
      <c r="H12" s="338"/>
      <c r="I12" s="339">
        <v>39</v>
      </c>
      <c r="J12" s="340"/>
      <c r="K12" s="169">
        <f t="shared" si="0"/>
        <v>0</v>
      </c>
      <c r="L12" s="341"/>
    </row>
    <row r="13" spans="1:12" ht="16.5" thickBot="1">
      <c r="A13" s="1"/>
      <c r="B13" s="74"/>
      <c r="C13" s="846"/>
      <c r="D13" s="342"/>
      <c r="E13" s="343"/>
      <c r="F13" s="344"/>
      <c r="G13" s="181" t="s">
        <v>841</v>
      </c>
      <c r="H13" s="338"/>
      <c r="I13" s="339"/>
      <c r="J13" s="340"/>
      <c r="K13" s="169"/>
      <c r="L13" s="341"/>
    </row>
    <row r="14" spans="1:12" ht="36.75" thickBot="1">
      <c r="A14" s="1">
        <v>10</v>
      </c>
      <c r="B14" s="39" t="s">
        <v>842</v>
      </c>
      <c r="C14" s="114" t="s">
        <v>843</v>
      </c>
      <c r="D14" s="345" t="s">
        <v>844</v>
      </c>
      <c r="E14" s="19"/>
      <c r="F14" s="260"/>
      <c r="G14" s="346" t="s">
        <v>845</v>
      </c>
      <c r="H14" s="124" t="s">
        <v>137</v>
      </c>
      <c r="I14" s="125">
        <v>25</v>
      </c>
      <c r="J14" s="68"/>
      <c r="K14" s="127">
        <f>J14/144</f>
        <v>0</v>
      </c>
      <c r="L14" s="61">
        <f>I14*J14</f>
        <v>0</v>
      </c>
    </row>
    <row r="15" spans="1:12" ht="15.75">
      <c r="B15" s="39" t="s">
        <v>846</v>
      </c>
      <c r="C15" s="192" t="s">
        <v>847</v>
      </c>
      <c r="D15" s="286"/>
      <c r="E15" s="122"/>
      <c r="F15" s="20"/>
      <c r="G15" s="196"/>
      <c r="H15" s="124"/>
      <c r="I15" s="158"/>
      <c r="J15" s="68"/>
      <c r="K15" s="127"/>
      <c r="L15" s="61"/>
    </row>
    <row r="16" spans="1:12" ht="16.5" thickBot="1">
      <c r="A16" s="1">
        <v>11</v>
      </c>
      <c r="B16" s="71"/>
      <c r="C16" s="347" t="s">
        <v>848</v>
      </c>
      <c r="D16" s="207" t="s">
        <v>849</v>
      </c>
      <c r="E16" s="348"/>
      <c r="F16" s="25"/>
      <c r="G16" s="171"/>
      <c r="H16" s="144"/>
      <c r="I16" s="182">
        <v>62</v>
      </c>
      <c r="J16" s="44"/>
      <c r="K16" s="222">
        <f>J16/44</f>
        <v>0</v>
      </c>
      <c r="L16" s="73"/>
    </row>
    <row r="17" spans="1:12" ht="16.5" thickBot="1">
      <c r="A17" s="1">
        <v>12</v>
      </c>
      <c r="B17" s="71" t="s">
        <v>850</v>
      </c>
      <c r="C17" s="161" t="s">
        <v>851</v>
      </c>
      <c r="D17" s="349" t="s">
        <v>561</v>
      </c>
      <c r="E17" s="24"/>
      <c r="F17" s="266"/>
      <c r="G17" s="181" t="s">
        <v>852</v>
      </c>
      <c r="H17" s="144" t="s">
        <v>137</v>
      </c>
      <c r="I17" s="182">
        <v>130</v>
      </c>
      <c r="J17" s="44"/>
      <c r="K17" s="222">
        <f t="shared" ref="K17:K20" si="1">J17/144</f>
        <v>0</v>
      </c>
      <c r="L17" s="73">
        <f>I17*J17</f>
        <v>0</v>
      </c>
    </row>
    <row r="18" spans="1:12" ht="16.5" thickBot="1">
      <c r="A18" s="1">
        <v>13</v>
      </c>
      <c r="B18" s="39" t="s">
        <v>853</v>
      </c>
      <c r="C18" s="114" t="s">
        <v>854</v>
      </c>
      <c r="D18" s="349" t="s">
        <v>561</v>
      </c>
      <c r="E18" s="350"/>
      <c r="F18" s="260"/>
      <c r="G18" s="123" t="s">
        <v>855</v>
      </c>
      <c r="H18" s="124" t="s">
        <v>137</v>
      </c>
      <c r="I18" s="125">
        <v>70</v>
      </c>
      <c r="J18" s="59"/>
      <c r="K18" s="111">
        <f t="shared" si="1"/>
        <v>0</v>
      </c>
      <c r="L18" s="61">
        <f>I17*J18</f>
        <v>0</v>
      </c>
    </row>
    <row r="19" spans="1:12" ht="16.5" thickBot="1">
      <c r="A19" s="1">
        <v>14</v>
      </c>
      <c r="B19" s="47" t="s">
        <v>856</v>
      </c>
      <c r="C19" s="116" t="s">
        <v>857</v>
      </c>
      <c r="D19" s="351" t="s">
        <v>561</v>
      </c>
      <c r="E19" s="352"/>
      <c r="F19" s="312"/>
      <c r="G19" s="189" t="s">
        <v>858</v>
      </c>
      <c r="H19" s="353" t="s">
        <v>137</v>
      </c>
      <c r="I19" s="354">
        <v>52</v>
      </c>
      <c r="J19" s="52"/>
      <c r="K19" s="117">
        <f t="shared" si="1"/>
        <v>0</v>
      </c>
      <c r="L19" s="107">
        <f>I19*J19</f>
        <v>0</v>
      </c>
    </row>
    <row r="20" spans="1:12" ht="15.75">
      <c r="A20" s="1">
        <v>15</v>
      </c>
      <c r="B20" s="74" t="s">
        <v>859</v>
      </c>
      <c r="C20" s="355" t="s">
        <v>860</v>
      </c>
      <c r="D20" s="56" t="s">
        <v>861</v>
      </c>
      <c r="E20" s="165"/>
      <c r="F20" s="262"/>
      <c r="G20" s="166" t="s">
        <v>862</v>
      </c>
      <c r="H20" s="131" t="s">
        <v>137</v>
      </c>
      <c r="I20" s="150">
        <v>148</v>
      </c>
      <c r="J20" s="82"/>
      <c r="K20" s="115">
        <f t="shared" si="1"/>
        <v>0</v>
      </c>
      <c r="L20" s="81">
        <f>I20*J20</f>
        <v>0</v>
      </c>
    </row>
    <row r="21" spans="1:12" ht="15.75">
      <c r="B21" s="74"/>
      <c r="C21" s="356" t="s">
        <v>863</v>
      </c>
      <c r="D21" s="89"/>
      <c r="E21" s="165"/>
      <c r="F21" s="262"/>
      <c r="G21" s="130"/>
      <c r="H21" s="131"/>
      <c r="I21" s="268"/>
      <c r="J21" s="82"/>
      <c r="K21" s="109"/>
      <c r="L21" s="110"/>
    </row>
    <row r="22" spans="1:12" ht="16.5" thickBot="1">
      <c r="B22" s="71"/>
      <c r="C22" s="206" t="s">
        <v>864</v>
      </c>
      <c r="D22" s="85"/>
      <c r="E22" s="225"/>
      <c r="F22" s="266"/>
      <c r="G22" s="171"/>
      <c r="H22" s="144"/>
      <c r="I22" s="145"/>
      <c r="J22" s="86"/>
      <c r="K22" s="113"/>
      <c r="L22" s="257"/>
    </row>
    <row r="23" spans="1:12" ht="16.5" thickBot="1">
      <c r="A23" s="1">
        <v>16</v>
      </c>
      <c r="B23" s="357" t="s">
        <v>865</v>
      </c>
      <c r="C23" s="93" t="s">
        <v>866</v>
      </c>
      <c r="D23" s="358" t="s">
        <v>292</v>
      </c>
      <c r="E23" s="129"/>
      <c r="F23" s="262"/>
      <c r="G23" s="685" t="s">
        <v>1112</v>
      </c>
      <c r="H23" s="131" t="s">
        <v>137</v>
      </c>
      <c r="I23" s="150">
        <v>30</v>
      </c>
      <c r="J23" s="100"/>
      <c r="K23" s="169">
        <f>J23/30</f>
        <v>0</v>
      </c>
      <c r="L23" s="81">
        <f>I23*J23</f>
        <v>0</v>
      </c>
    </row>
    <row r="24" spans="1:12" ht="15.75">
      <c r="A24" s="1">
        <v>17</v>
      </c>
      <c r="B24" s="39" t="s">
        <v>867</v>
      </c>
      <c r="C24" s="91" t="s">
        <v>868</v>
      </c>
      <c r="D24" s="286"/>
      <c r="E24" s="157"/>
      <c r="F24" s="260"/>
      <c r="G24" s="196" t="s">
        <v>224</v>
      </c>
      <c r="H24" s="124" t="s">
        <v>137</v>
      </c>
      <c r="I24" s="158">
        <v>50</v>
      </c>
      <c r="J24" s="59"/>
      <c r="K24" s="111">
        <f>J24/10</f>
        <v>0</v>
      </c>
      <c r="L24" s="61">
        <f>I24*J24</f>
        <v>0</v>
      </c>
    </row>
    <row r="25" spans="1:12" ht="16.5" thickBot="1">
      <c r="B25" s="71"/>
      <c r="C25" s="161" t="s">
        <v>869</v>
      </c>
      <c r="D25" s="308" t="s">
        <v>870</v>
      </c>
      <c r="E25" s="141"/>
      <c r="F25" s="266"/>
      <c r="G25" s="171" t="s">
        <v>871</v>
      </c>
      <c r="H25" s="144"/>
      <c r="I25" s="145"/>
      <c r="J25" s="86"/>
      <c r="K25" s="113" t="s">
        <v>189</v>
      </c>
      <c r="L25" s="73"/>
    </row>
    <row r="26" spans="1:12" ht="15.75">
      <c r="A26" s="1">
        <v>18</v>
      </c>
      <c r="B26" s="39" t="s">
        <v>872</v>
      </c>
      <c r="C26" s="91" t="s">
        <v>873</v>
      </c>
      <c r="D26" s="264" t="s">
        <v>874</v>
      </c>
      <c r="E26" s="157"/>
      <c r="F26" s="260"/>
      <c r="G26" s="196" t="s">
        <v>875</v>
      </c>
      <c r="H26" s="124" t="s">
        <v>137</v>
      </c>
      <c r="I26" s="125">
        <v>30</v>
      </c>
      <c r="J26" s="59"/>
      <c r="K26" s="111">
        <f>J26/96</f>
        <v>0</v>
      </c>
      <c r="L26" s="61">
        <f>I26*J26</f>
        <v>0</v>
      </c>
    </row>
    <row r="27" spans="1:12" ht="15.75">
      <c r="A27" s="1">
        <v>19</v>
      </c>
      <c r="B27" s="74"/>
      <c r="C27" s="93" t="s">
        <v>876</v>
      </c>
      <c r="D27" s="303" t="s">
        <v>874</v>
      </c>
      <c r="E27" s="136"/>
      <c r="F27" s="262"/>
      <c r="G27" s="130" t="s">
        <v>877</v>
      </c>
      <c r="H27" s="131"/>
      <c r="I27" s="132">
        <v>5</v>
      </c>
      <c r="J27" s="82"/>
      <c r="K27" s="115"/>
      <c r="L27" s="81">
        <f>I27*J27</f>
        <v>0</v>
      </c>
    </row>
    <row r="28" spans="1:12" ht="16.5" thickBot="1">
      <c r="B28" s="71"/>
      <c r="C28" s="72" t="s">
        <v>878</v>
      </c>
      <c r="D28" s="85"/>
      <c r="E28" s="141"/>
      <c r="F28" s="266"/>
      <c r="G28" s="171" t="s">
        <v>160</v>
      </c>
      <c r="H28" s="144"/>
      <c r="I28" s="145"/>
      <c r="J28" s="86"/>
      <c r="K28" s="113"/>
      <c r="L28" s="73"/>
    </row>
    <row r="29" spans="1:12" ht="15.75">
      <c r="B29" s="39" t="s">
        <v>879</v>
      </c>
      <c r="C29" s="90" t="s">
        <v>880</v>
      </c>
      <c r="D29" s="264"/>
      <c r="E29" s="157"/>
      <c r="F29" s="260"/>
      <c r="G29" s="196" t="s">
        <v>224</v>
      </c>
      <c r="H29" s="124" t="s">
        <v>137</v>
      </c>
      <c r="I29" s="125">
        <v>65</v>
      </c>
      <c r="J29" s="59"/>
      <c r="K29" s="111">
        <f>J29/10</f>
        <v>0</v>
      </c>
      <c r="L29" s="61">
        <f>I29*J29</f>
        <v>0</v>
      </c>
    </row>
    <row r="30" spans="1:12" ht="16.5" thickBot="1">
      <c r="A30" s="1">
        <v>20</v>
      </c>
      <c r="B30" s="71"/>
      <c r="C30" s="112"/>
      <c r="D30" s="308" t="s">
        <v>870</v>
      </c>
      <c r="E30" s="141"/>
      <c r="F30" s="266"/>
      <c r="G30" s="171" t="s">
        <v>881</v>
      </c>
      <c r="H30" s="144"/>
      <c r="I30" s="145"/>
      <c r="J30" s="86"/>
      <c r="K30" s="113" t="s">
        <v>189</v>
      </c>
      <c r="L30" s="257"/>
    </row>
    <row r="31" spans="1:12" ht="24">
      <c r="B31" s="200" t="s">
        <v>882</v>
      </c>
      <c r="C31" s="75" t="s">
        <v>883</v>
      </c>
      <c r="D31" s="89"/>
      <c r="E31" s="129"/>
      <c r="F31" s="262"/>
      <c r="G31" s="359" t="s">
        <v>884</v>
      </c>
      <c r="H31" s="300" t="s">
        <v>137</v>
      </c>
      <c r="I31" s="306">
        <f>SUM(I32:I37)</f>
        <v>816</v>
      </c>
      <c r="J31" s="100"/>
      <c r="K31" s="169"/>
      <c r="L31" s="81"/>
    </row>
    <row r="32" spans="1:12" ht="15.75">
      <c r="A32" s="1">
        <v>21</v>
      </c>
      <c r="B32" s="74"/>
      <c r="C32" s="95"/>
      <c r="D32" s="358" t="s">
        <v>874</v>
      </c>
      <c r="E32" s="21"/>
      <c r="F32" s="360"/>
      <c r="G32" s="359" t="s">
        <v>885</v>
      </c>
      <c r="H32" s="131" t="s">
        <v>137</v>
      </c>
      <c r="I32" s="150">
        <v>176</v>
      </c>
      <c r="J32" s="100"/>
      <c r="K32" s="169">
        <f t="shared" ref="K32:K38" si="2">J32/96</f>
        <v>0</v>
      </c>
      <c r="L32" s="81">
        <f t="shared" ref="L32:L37" si="3">I32*J32</f>
        <v>0</v>
      </c>
    </row>
    <row r="33" spans="1:12" ht="15.75">
      <c r="A33" s="1">
        <v>22</v>
      </c>
      <c r="B33" s="74"/>
      <c r="C33" s="361" t="s">
        <v>886</v>
      </c>
      <c r="D33" s="358" t="s">
        <v>874</v>
      </c>
      <c r="E33" s="129"/>
      <c r="F33" s="262"/>
      <c r="G33" s="166" t="s">
        <v>887</v>
      </c>
      <c r="H33" s="131" t="s">
        <v>137</v>
      </c>
      <c r="I33" s="150">
        <v>150</v>
      </c>
      <c r="J33" s="100"/>
      <c r="K33" s="169">
        <f t="shared" si="2"/>
        <v>0</v>
      </c>
      <c r="L33" s="81">
        <f t="shared" si="3"/>
        <v>0</v>
      </c>
    </row>
    <row r="34" spans="1:12" ht="15.75">
      <c r="A34" s="1">
        <v>23</v>
      </c>
      <c r="B34" s="74"/>
      <c r="C34" s="361" t="s">
        <v>888</v>
      </c>
      <c r="D34" s="358" t="s">
        <v>874</v>
      </c>
      <c r="E34" s="129"/>
      <c r="F34" s="262"/>
      <c r="G34" s="166" t="s">
        <v>889</v>
      </c>
      <c r="H34" s="131" t="s">
        <v>137</v>
      </c>
      <c r="I34" s="150">
        <v>130</v>
      </c>
      <c r="J34" s="100"/>
      <c r="K34" s="169">
        <f t="shared" si="2"/>
        <v>0</v>
      </c>
      <c r="L34" s="81">
        <f t="shared" si="3"/>
        <v>0</v>
      </c>
    </row>
    <row r="35" spans="1:12" ht="15.75">
      <c r="A35" s="1">
        <v>24</v>
      </c>
      <c r="B35" s="74"/>
      <c r="C35" s="307"/>
      <c r="D35" s="358" t="s">
        <v>874</v>
      </c>
      <c r="E35" s="129"/>
      <c r="F35" s="262"/>
      <c r="G35" s="166" t="s">
        <v>890</v>
      </c>
      <c r="H35" s="131" t="s">
        <v>137</v>
      </c>
      <c r="I35" s="150">
        <v>130</v>
      </c>
      <c r="J35" s="100"/>
      <c r="K35" s="169">
        <f t="shared" si="2"/>
        <v>0</v>
      </c>
      <c r="L35" s="81">
        <f t="shared" si="3"/>
        <v>0</v>
      </c>
    </row>
    <row r="36" spans="1:12" ht="15.75">
      <c r="A36" s="1">
        <v>25</v>
      </c>
      <c r="B36" s="74"/>
      <c r="C36" s="307"/>
      <c r="D36" s="358" t="s">
        <v>874</v>
      </c>
      <c r="E36" s="21"/>
      <c r="F36" s="262"/>
      <c r="G36" s="166" t="s">
        <v>891</v>
      </c>
      <c r="H36" s="131" t="s">
        <v>137</v>
      </c>
      <c r="I36" s="150">
        <v>130</v>
      </c>
      <c r="J36" s="100"/>
      <c r="K36" s="169">
        <f t="shared" si="2"/>
        <v>0</v>
      </c>
      <c r="L36" s="81">
        <f t="shared" si="3"/>
        <v>0</v>
      </c>
    </row>
    <row r="37" spans="1:12" ht="16.5" thickBot="1">
      <c r="A37" s="1">
        <v>26</v>
      </c>
      <c r="B37" s="71"/>
      <c r="C37" s="84"/>
      <c r="D37" s="362" t="s">
        <v>874</v>
      </c>
      <c r="E37" s="24"/>
      <c r="F37" s="266"/>
      <c r="G37" s="181" t="s">
        <v>892</v>
      </c>
      <c r="H37" s="144" t="s">
        <v>137</v>
      </c>
      <c r="I37" s="182">
        <v>100</v>
      </c>
      <c r="J37" s="44"/>
      <c r="K37" s="222">
        <f t="shared" si="2"/>
        <v>0</v>
      </c>
      <c r="L37" s="73">
        <f t="shared" si="3"/>
        <v>0</v>
      </c>
    </row>
    <row r="38" spans="1:12" ht="15.75">
      <c r="B38" s="39" t="s">
        <v>893</v>
      </c>
      <c r="C38" s="91" t="s">
        <v>894</v>
      </c>
      <c r="D38" s="89"/>
      <c r="E38" s="197"/>
      <c r="F38" s="262"/>
      <c r="G38" s="130" t="s">
        <v>895</v>
      </c>
      <c r="H38" s="300" t="s">
        <v>137</v>
      </c>
      <c r="I38" s="306">
        <f>SUM(I39:I41)</f>
        <v>60</v>
      </c>
      <c r="J38" s="79"/>
      <c r="K38" s="271">
        <f t="shared" si="2"/>
        <v>0</v>
      </c>
      <c r="L38" s="81"/>
    </row>
    <row r="39" spans="1:12" ht="15.75">
      <c r="A39" s="1">
        <v>27</v>
      </c>
      <c r="B39" s="74"/>
      <c r="C39" s="307" t="s">
        <v>896</v>
      </c>
      <c r="D39" s="303" t="s">
        <v>897</v>
      </c>
      <c r="E39" s="136"/>
      <c r="F39" s="262"/>
      <c r="G39" s="130" t="s">
        <v>898</v>
      </c>
      <c r="H39" s="131" t="s">
        <v>137</v>
      </c>
      <c r="I39" s="150">
        <v>30</v>
      </c>
      <c r="J39" s="82"/>
      <c r="K39" s="115">
        <f t="shared" ref="K39:K40" si="4">J39/70</f>
        <v>0</v>
      </c>
      <c r="L39" s="81">
        <f>I39*J39</f>
        <v>0</v>
      </c>
    </row>
    <row r="40" spans="1:12" ht="15.75">
      <c r="A40" s="1">
        <v>28</v>
      </c>
      <c r="B40" s="74"/>
      <c r="C40" s="307" t="s">
        <v>899</v>
      </c>
      <c r="D40" s="303" t="s">
        <v>897</v>
      </c>
      <c r="E40" s="136"/>
      <c r="F40" s="262"/>
      <c r="G40" s="130" t="s">
        <v>900</v>
      </c>
      <c r="H40" s="131" t="s">
        <v>137</v>
      </c>
      <c r="I40" s="150">
        <v>30</v>
      </c>
      <c r="J40" s="82"/>
      <c r="K40" s="115">
        <f t="shared" si="4"/>
        <v>0</v>
      </c>
      <c r="L40" s="81">
        <f>I40*J40</f>
        <v>0</v>
      </c>
    </row>
    <row r="41" spans="1:12" ht="15.75">
      <c r="B41" s="74"/>
      <c r="C41" s="307" t="s">
        <v>901</v>
      </c>
      <c r="D41" s="303"/>
      <c r="E41" s="136"/>
      <c r="F41" s="262"/>
      <c r="G41" s="130" t="s">
        <v>160</v>
      </c>
      <c r="H41" s="131"/>
      <c r="I41" s="132"/>
      <c r="J41" s="82"/>
      <c r="K41" s="115"/>
      <c r="L41" s="81"/>
    </row>
    <row r="42" spans="1:12" ht="16.5" thickBot="1">
      <c r="B42" s="71"/>
      <c r="C42" s="258" t="s">
        <v>902</v>
      </c>
      <c r="D42" s="85"/>
      <c r="E42" s="141"/>
      <c r="F42" s="266"/>
      <c r="G42" s="130"/>
      <c r="H42" s="131"/>
      <c r="I42" s="132"/>
      <c r="J42" s="97"/>
      <c r="K42" s="263"/>
      <c r="L42" s="81"/>
    </row>
    <row r="43" spans="1:12" ht="15.75">
      <c r="B43" s="39" t="s">
        <v>903</v>
      </c>
      <c r="C43" s="91" t="s">
        <v>904</v>
      </c>
      <c r="D43" s="286"/>
      <c r="E43" s="157"/>
      <c r="F43" s="363"/>
      <c r="G43" s="196" t="s">
        <v>905</v>
      </c>
      <c r="H43" s="287" t="s">
        <v>137</v>
      </c>
      <c r="I43" s="288">
        <f>SUM(I44:I47)</f>
        <v>150</v>
      </c>
      <c r="J43" s="68"/>
      <c r="K43" s="127"/>
      <c r="L43" s="61"/>
    </row>
    <row r="44" spans="1:12" ht="15.75">
      <c r="A44" s="1">
        <v>29</v>
      </c>
      <c r="B44" s="74"/>
      <c r="C44" s="307" t="s">
        <v>906</v>
      </c>
      <c r="D44" s="303" t="s">
        <v>907</v>
      </c>
      <c r="E44" s="136"/>
      <c r="F44" s="294"/>
      <c r="G44" s="130" t="s">
        <v>908</v>
      </c>
      <c r="H44" s="131"/>
      <c r="I44" s="132">
        <v>40</v>
      </c>
      <c r="J44" s="100"/>
      <c r="K44" s="169">
        <f t="shared" ref="K44:K47" si="5">J44/96</f>
        <v>0</v>
      </c>
      <c r="L44" s="81">
        <f>I44*J44</f>
        <v>0</v>
      </c>
    </row>
    <row r="45" spans="1:12" ht="15.75">
      <c r="A45" s="1">
        <v>30</v>
      </c>
      <c r="B45" s="74"/>
      <c r="C45" s="307" t="s">
        <v>909</v>
      </c>
      <c r="D45" s="303" t="s">
        <v>907</v>
      </c>
      <c r="E45" s="136"/>
      <c r="F45" s="294"/>
      <c r="G45" s="130" t="s">
        <v>910</v>
      </c>
      <c r="H45" s="131"/>
      <c r="I45" s="132">
        <v>50</v>
      </c>
      <c r="J45" s="100"/>
      <c r="K45" s="169">
        <f t="shared" si="5"/>
        <v>0</v>
      </c>
      <c r="L45" s="81">
        <f>I45*J45</f>
        <v>0</v>
      </c>
    </row>
    <row r="46" spans="1:12" ht="15.75">
      <c r="A46" s="1">
        <v>31</v>
      </c>
      <c r="B46" s="74"/>
      <c r="C46" s="307"/>
      <c r="D46" s="303" t="s">
        <v>907</v>
      </c>
      <c r="E46" s="136"/>
      <c r="F46" s="294"/>
      <c r="G46" s="130" t="s">
        <v>911</v>
      </c>
      <c r="H46" s="131"/>
      <c r="I46" s="150">
        <v>15</v>
      </c>
      <c r="J46" s="100"/>
      <c r="K46" s="169">
        <f t="shared" si="5"/>
        <v>0</v>
      </c>
      <c r="L46" s="81">
        <f>I46*J46</f>
        <v>0</v>
      </c>
    </row>
    <row r="47" spans="1:12" ht="16.5" thickBot="1">
      <c r="A47" s="1">
        <v>32</v>
      </c>
      <c r="B47" s="71"/>
      <c r="C47" s="112"/>
      <c r="D47" s="308" t="s">
        <v>907</v>
      </c>
      <c r="E47" s="141"/>
      <c r="F47" s="364"/>
      <c r="G47" s="171" t="s">
        <v>912</v>
      </c>
      <c r="H47" s="144"/>
      <c r="I47" s="182">
        <v>45</v>
      </c>
      <c r="J47" s="44"/>
      <c r="K47" s="222">
        <f t="shared" si="5"/>
        <v>0</v>
      </c>
      <c r="L47" s="73">
        <f>I47*J47</f>
        <v>0</v>
      </c>
    </row>
    <row r="48" spans="1:12" ht="24.95" customHeight="1" thickBot="1">
      <c r="B48" s="810" t="s">
        <v>913</v>
      </c>
      <c r="C48" s="811"/>
      <c r="D48" s="811"/>
      <c r="E48" s="811"/>
      <c r="F48" s="811"/>
      <c r="G48" s="811"/>
      <c r="H48" s="811"/>
      <c r="I48" s="811"/>
      <c r="J48" s="853">
        <f>SUM(L3:L47)</f>
        <v>0</v>
      </c>
      <c r="K48" s="811"/>
      <c r="L48" s="813"/>
    </row>
  </sheetData>
  <mergeCells count="4">
    <mergeCell ref="B2:L2"/>
    <mergeCell ref="C3:C13"/>
    <mergeCell ref="B48:I48"/>
    <mergeCell ref="J48:L48"/>
  </mergeCells>
  <pageMargins left="0.5" right="0.25" top="0.25" bottom="0.5" header="0.25" footer="0.25"/>
  <pageSetup paperSize="5" scale="73"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pageSetUpPr fitToPage="1"/>
  </sheetPr>
  <dimension ref="A1:L32"/>
  <sheetViews>
    <sheetView workbookViewId="0">
      <pane ySplit="1" topLeftCell="A20" activePane="bottomLeft" state="frozen"/>
      <selection pane="bottomLeft" activeCell="K19" sqref="K19"/>
    </sheetView>
  </sheetViews>
  <sheetFormatPr defaultColWidth="14.42578125" defaultRowHeight="15" customHeight="1"/>
  <cols>
    <col min="1" max="1" width="3.5703125" customWidth="1"/>
    <col min="2" max="2" width="33.7109375" customWidth="1"/>
    <col min="3" max="3" width="64.85546875" customWidth="1"/>
    <col min="4" max="4" width="12.42578125" customWidth="1"/>
    <col min="5" max="5" width="12.85546875" customWidth="1"/>
    <col min="6" max="6" width="11.7109375" customWidth="1"/>
    <col min="7" max="7" width="35.5703125" customWidth="1"/>
    <col min="8" max="8" width="9.5703125" customWidth="1"/>
    <col min="9" max="9" width="9.42578125" customWidth="1"/>
    <col min="10" max="10" width="11" customWidth="1"/>
    <col min="11" max="11" width="11.28515625" customWidth="1"/>
    <col min="12" max="12" width="11.42578125" customWidth="1"/>
  </cols>
  <sheetData>
    <row r="1" spans="1:12" ht="50.1" customHeight="1" thickBot="1">
      <c r="A1" s="9"/>
      <c r="B1" s="30" t="s">
        <v>89</v>
      </c>
      <c r="C1" s="31" t="s">
        <v>90</v>
      </c>
      <c r="D1" s="32" t="s">
        <v>91</v>
      </c>
      <c r="E1" s="33" t="s">
        <v>92</v>
      </c>
      <c r="F1" s="34" t="s">
        <v>93</v>
      </c>
      <c r="G1" s="35" t="s">
        <v>94</v>
      </c>
      <c r="H1" s="35" t="s">
        <v>95</v>
      </c>
      <c r="I1" s="36" t="s">
        <v>96</v>
      </c>
      <c r="J1" s="37" t="s">
        <v>97</v>
      </c>
      <c r="K1" s="38" t="s">
        <v>98</v>
      </c>
      <c r="L1" s="35" t="s">
        <v>99</v>
      </c>
    </row>
    <row r="2" spans="1:12" ht="23.25">
      <c r="A2" s="2"/>
      <c r="B2" s="851" t="s">
        <v>914</v>
      </c>
      <c r="C2" s="805"/>
      <c r="D2" s="805"/>
      <c r="E2" s="805"/>
      <c r="F2" s="805"/>
      <c r="G2" s="805"/>
      <c r="H2" s="805"/>
      <c r="I2" s="805"/>
      <c r="J2" s="805"/>
      <c r="K2" s="805"/>
      <c r="L2" s="806"/>
    </row>
    <row r="3" spans="1:12" ht="16.5" thickBot="1">
      <c r="A3" s="2">
        <v>1</v>
      </c>
      <c r="B3" s="74" t="s">
        <v>915</v>
      </c>
      <c r="C3" s="365" t="s">
        <v>916</v>
      </c>
      <c r="D3" s="362" t="s">
        <v>917</v>
      </c>
      <c r="E3" s="208"/>
      <c r="F3" s="266"/>
      <c r="G3" s="366" t="s">
        <v>918</v>
      </c>
      <c r="H3" s="43" t="s">
        <v>137</v>
      </c>
      <c r="I3" s="182">
        <v>25</v>
      </c>
      <c r="J3" s="44"/>
      <c r="K3" s="222">
        <f>J3/138</f>
        <v>0</v>
      </c>
      <c r="L3" s="73">
        <f>I3*J3</f>
        <v>0</v>
      </c>
    </row>
    <row r="4" spans="1:12" ht="15.75">
      <c r="A4" s="1">
        <v>2</v>
      </c>
      <c r="B4" s="39" t="s">
        <v>919</v>
      </c>
      <c r="C4" s="91" t="s">
        <v>920</v>
      </c>
      <c r="D4" s="286"/>
      <c r="E4" s="157"/>
      <c r="F4" s="260"/>
      <c r="G4" s="57" t="s">
        <v>224</v>
      </c>
      <c r="H4" s="58" t="s">
        <v>137</v>
      </c>
      <c r="I4" s="125">
        <v>45</v>
      </c>
      <c r="J4" s="59"/>
      <c r="K4" s="111">
        <f>J4/144</f>
        <v>0</v>
      </c>
      <c r="L4" s="61">
        <f>J4*I4</f>
        <v>0</v>
      </c>
    </row>
    <row r="5" spans="1:12" ht="15.75">
      <c r="B5" s="74"/>
      <c r="C5" s="75" t="s">
        <v>921</v>
      </c>
      <c r="D5" s="303" t="s">
        <v>561</v>
      </c>
      <c r="E5" s="136"/>
      <c r="F5" s="262"/>
      <c r="G5" s="77" t="s">
        <v>922</v>
      </c>
      <c r="H5" s="78"/>
      <c r="I5" s="132"/>
      <c r="J5" s="82"/>
      <c r="K5" s="115"/>
      <c r="L5" s="110"/>
    </row>
    <row r="6" spans="1:12" ht="16.5" thickBot="1">
      <c r="B6" s="74"/>
      <c r="C6" s="75" t="s">
        <v>923</v>
      </c>
      <c r="D6" s="89"/>
      <c r="E6" s="136"/>
      <c r="F6" s="262"/>
      <c r="G6" s="77"/>
      <c r="H6" s="78"/>
      <c r="I6" s="132"/>
      <c r="J6" s="82"/>
      <c r="K6" s="115"/>
      <c r="L6" s="108"/>
    </row>
    <row r="7" spans="1:12" ht="15.75">
      <c r="A7" s="1">
        <v>3</v>
      </c>
      <c r="B7" s="845" t="s">
        <v>924</v>
      </c>
      <c r="C7" s="90" t="s">
        <v>925</v>
      </c>
      <c r="D7" s="264"/>
      <c r="E7" s="157"/>
      <c r="F7" s="260"/>
      <c r="G7" s="57" t="s">
        <v>224</v>
      </c>
      <c r="H7" s="58"/>
      <c r="I7" s="158"/>
      <c r="J7" s="59"/>
      <c r="K7" s="111"/>
      <c r="L7" s="61"/>
    </row>
    <row r="8" spans="1:12" ht="16.5" thickBot="1">
      <c r="B8" s="846"/>
      <c r="C8" s="112"/>
      <c r="D8" s="349" t="s">
        <v>561</v>
      </c>
      <c r="E8" s="367"/>
      <c r="F8" s="266"/>
      <c r="G8" s="368" t="s">
        <v>926</v>
      </c>
      <c r="H8" s="43" t="s">
        <v>137</v>
      </c>
      <c r="I8" s="182">
        <v>25</v>
      </c>
      <c r="J8" s="86"/>
      <c r="K8" s="113">
        <f t="shared" ref="K8:K9" si="0">J8/144</f>
        <v>0</v>
      </c>
      <c r="L8" s="73">
        <f>J8*I8</f>
        <v>0</v>
      </c>
    </row>
    <row r="9" spans="1:12" ht="16.5" thickBot="1">
      <c r="A9" s="1">
        <v>4</v>
      </c>
      <c r="B9" s="39" t="s">
        <v>927</v>
      </c>
      <c r="C9" s="114" t="s">
        <v>928</v>
      </c>
      <c r="D9" s="369" t="s">
        <v>561</v>
      </c>
      <c r="E9" s="350"/>
      <c r="F9" s="260"/>
      <c r="G9" s="50" t="s">
        <v>929</v>
      </c>
      <c r="H9" s="58" t="s">
        <v>137</v>
      </c>
      <c r="I9" s="125">
        <v>35</v>
      </c>
      <c r="J9" s="59"/>
      <c r="K9" s="111">
        <f t="shared" si="0"/>
        <v>0</v>
      </c>
      <c r="L9" s="92">
        <f>I9*J9</f>
        <v>0</v>
      </c>
    </row>
    <row r="10" spans="1:12" ht="16.5" thickBot="1">
      <c r="A10" s="1">
        <v>5</v>
      </c>
      <c r="B10" s="39" t="s">
        <v>930</v>
      </c>
      <c r="C10" s="114" t="s">
        <v>931</v>
      </c>
      <c r="D10" s="264" t="s">
        <v>932</v>
      </c>
      <c r="E10" s="157"/>
      <c r="F10" s="260"/>
      <c r="G10" s="57" t="s">
        <v>933</v>
      </c>
      <c r="H10" s="58" t="s">
        <v>137</v>
      </c>
      <c r="I10" s="125">
        <v>30</v>
      </c>
      <c r="J10" s="59"/>
      <c r="K10" s="111">
        <f>J10/316</f>
        <v>0</v>
      </c>
      <c r="L10" s="92">
        <f>I10*J10</f>
        <v>0</v>
      </c>
    </row>
    <row r="11" spans="1:12" ht="16.5" thickBot="1">
      <c r="A11" s="1">
        <v>6</v>
      </c>
      <c r="B11" s="47" t="s">
        <v>934</v>
      </c>
      <c r="C11" s="370" t="s">
        <v>935</v>
      </c>
      <c r="D11" s="267" t="s">
        <v>936</v>
      </c>
      <c r="E11" s="185"/>
      <c r="F11" s="312"/>
      <c r="G11" s="50" t="s">
        <v>937</v>
      </c>
      <c r="H11" s="51" t="s">
        <v>938</v>
      </c>
      <c r="I11" s="371">
        <v>43</v>
      </c>
      <c r="J11" s="52"/>
      <c r="K11" s="117"/>
      <c r="L11" s="54">
        <f>I11*J11</f>
        <v>0</v>
      </c>
    </row>
    <row r="12" spans="1:12" ht="15.75">
      <c r="A12" s="1">
        <v>7</v>
      </c>
      <c r="B12" s="74" t="s">
        <v>939</v>
      </c>
      <c r="C12" s="355" t="s">
        <v>940</v>
      </c>
      <c r="D12" s="267" t="s">
        <v>941</v>
      </c>
      <c r="E12" s="165"/>
      <c r="F12" s="262"/>
      <c r="G12" s="372" t="s">
        <v>942</v>
      </c>
      <c r="H12" s="78" t="s">
        <v>137</v>
      </c>
      <c r="I12" s="150">
        <v>35</v>
      </c>
      <c r="J12" s="82"/>
      <c r="K12" s="115">
        <f>J12/360</f>
        <v>0</v>
      </c>
      <c r="L12" s="81">
        <f>I12*J12</f>
        <v>0</v>
      </c>
    </row>
    <row r="13" spans="1:12" ht="16.5" thickBot="1">
      <c r="B13" s="71"/>
      <c r="C13" s="206" t="s">
        <v>943</v>
      </c>
      <c r="D13" s="85"/>
      <c r="E13" s="225"/>
      <c r="F13" s="262"/>
      <c r="G13" s="42" t="s">
        <v>160</v>
      </c>
      <c r="H13" s="43"/>
      <c r="I13" s="145"/>
      <c r="J13" s="86"/>
      <c r="K13" s="113"/>
      <c r="L13" s="257"/>
    </row>
    <row r="14" spans="1:12" ht="15.75">
      <c r="A14" s="1">
        <v>8</v>
      </c>
      <c r="B14" s="845" t="s">
        <v>944</v>
      </c>
      <c r="C14" s="91" t="s">
        <v>945</v>
      </c>
      <c r="D14" s="286"/>
      <c r="E14" s="157"/>
      <c r="F14" s="260"/>
      <c r="G14" s="57" t="s">
        <v>946</v>
      </c>
      <c r="H14" s="58" t="s">
        <v>137</v>
      </c>
      <c r="I14" s="158">
        <v>30</v>
      </c>
      <c r="J14" s="59"/>
      <c r="K14" s="111">
        <f>J14/30</f>
        <v>0</v>
      </c>
      <c r="L14" s="61">
        <f>(I14/20)*J14</f>
        <v>0</v>
      </c>
    </row>
    <row r="15" spans="1:12" ht="16.5" thickBot="1">
      <c r="B15" s="846"/>
      <c r="C15" s="112"/>
      <c r="D15" s="41" t="s">
        <v>292</v>
      </c>
      <c r="E15" s="141"/>
      <c r="F15" s="266"/>
      <c r="G15" s="373" t="s">
        <v>947</v>
      </c>
      <c r="H15" s="43"/>
      <c r="I15" s="145"/>
      <c r="J15" s="86"/>
      <c r="K15" s="113"/>
      <c r="L15" s="73"/>
    </row>
    <row r="16" spans="1:12" ht="15.75">
      <c r="A16" s="1">
        <v>9</v>
      </c>
      <c r="B16" s="39" t="s">
        <v>948</v>
      </c>
      <c r="C16" s="55" t="s">
        <v>949</v>
      </c>
      <c r="D16" s="67" t="s">
        <v>950</v>
      </c>
      <c r="E16" s="157"/>
      <c r="F16" s="260"/>
      <c r="G16" s="57" t="s">
        <v>951</v>
      </c>
      <c r="H16" s="58" t="s">
        <v>137</v>
      </c>
      <c r="I16" s="158">
        <v>40</v>
      </c>
      <c r="J16" s="59"/>
      <c r="K16" s="111">
        <f>J16/30</f>
        <v>0</v>
      </c>
      <c r="L16" s="61">
        <f>(I16/30)*J16</f>
        <v>0</v>
      </c>
    </row>
    <row r="17" spans="1:12" ht="16.5" thickBot="1">
      <c r="B17" s="74"/>
      <c r="C17" s="216" t="s">
        <v>952</v>
      </c>
      <c r="D17" s="89"/>
      <c r="E17" s="282"/>
      <c r="F17" s="262"/>
      <c r="G17" s="77"/>
      <c r="H17" s="78"/>
      <c r="I17" s="132"/>
      <c r="J17" s="97"/>
      <c r="K17" s="263"/>
      <c r="L17" s="81"/>
    </row>
    <row r="18" spans="1:12" ht="15.75">
      <c r="A18" s="1">
        <v>10</v>
      </c>
      <c r="B18" s="39" t="s">
        <v>953</v>
      </c>
      <c r="C18" s="90" t="s">
        <v>954</v>
      </c>
      <c r="D18" s="67" t="s">
        <v>955</v>
      </c>
      <c r="E18" s="122"/>
      <c r="F18" s="260"/>
      <c r="G18" s="57" t="s">
        <v>956</v>
      </c>
      <c r="H18" s="58" t="s">
        <v>137</v>
      </c>
      <c r="I18" s="125">
        <v>28</v>
      </c>
      <c r="J18" s="68"/>
      <c r="K18" s="127">
        <f t="shared" ref="K18:K19" si="1">J18/72.9</f>
        <v>0</v>
      </c>
      <c r="L18" s="61">
        <f>I18*J18</f>
        <v>0</v>
      </c>
    </row>
    <row r="19" spans="1:12" ht="15.75">
      <c r="B19" s="74"/>
      <c r="C19" s="106" t="s">
        <v>957</v>
      </c>
      <c r="D19" s="89"/>
      <c r="E19" s="129"/>
      <c r="F19" s="262"/>
      <c r="G19" s="77" t="s">
        <v>548</v>
      </c>
      <c r="H19" s="78"/>
      <c r="I19" s="132"/>
      <c r="J19" s="269"/>
      <c r="K19" s="134">
        <f t="shared" si="1"/>
        <v>0</v>
      </c>
      <c r="L19" s="374"/>
    </row>
    <row r="20" spans="1:12" ht="16.5" thickBot="1">
      <c r="B20" s="71"/>
      <c r="C20" s="72" t="s">
        <v>958</v>
      </c>
      <c r="D20" s="85"/>
      <c r="E20" s="208"/>
      <c r="F20" s="266"/>
      <c r="G20" s="42"/>
      <c r="H20" s="43"/>
      <c r="I20" s="145"/>
      <c r="J20" s="44"/>
      <c r="K20" s="222"/>
      <c r="L20" s="257"/>
    </row>
    <row r="21" spans="1:12" ht="15.75">
      <c r="A21" s="1">
        <v>11</v>
      </c>
      <c r="B21" s="74" t="s">
        <v>959</v>
      </c>
      <c r="C21" s="106" t="s">
        <v>960</v>
      </c>
      <c r="D21" s="76" t="s">
        <v>955</v>
      </c>
      <c r="E21" s="197"/>
      <c r="F21" s="375"/>
      <c r="G21" s="77" t="s">
        <v>961</v>
      </c>
      <c r="H21" s="78" t="s">
        <v>137</v>
      </c>
      <c r="I21" s="150">
        <v>65</v>
      </c>
      <c r="J21" s="79"/>
      <c r="K21" s="271">
        <f>J21/71</f>
        <v>0</v>
      </c>
      <c r="L21" s="108">
        <f>J21*I21</f>
        <v>0</v>
      </c>
    </row>
    <row r="22" spans="1:12" ht="16.5" thickBot="1">
      <c r="B22" s="74"/>
      <c r="C22" s="88" t="s">
        <v>962</v>
      </c>
      <c r="D22" s="85"/>
      <c r="E22" s="136"/>
      <c r="F22" s="376"/>
      <c r="G22" s="77"/>
      <c r="H22" s="78"/>
      <c r="I22" s="132"/>
      <c r="J22" s="82"/>
      <c r="K22" s="115"/>
      <c r="L22" s="108"/>
    </row>
    <row r="23" spans="1:12" ht="15.75">
      <c r="A23" s="1">
        <v>12</v>
      </c>
      <c r="B23" s="39" t="s">
        <v>963</v>
      </c>
      <c r="C23" s="114" t="s">
        <v>964</v>
      </c>
      <c r="D23" s="67" t="s">
        <v>955</v>
      </c>
      <c r="E23" s="122"/>
      <c r="F23" s="260"/>
      <c r="G23" s="57" t="s">
        <v>965</v>
      </c>
      <c r="H23" s="58" t="s">
        <v>137</v>
      </c>
      <c r="I23" s="158">
        <v>35</v>
      </c>
      <c r="J23" s="68"/>
      <c r="K23" s="127">
        <f t="shared" ref="K23:K24" si="2">J23/75</f>
        <v>0</v>
      </c>
      <c r="L23" s="61">
        <f>I23*J23</f>
        <v>0</v>
      </c>
    </row>
    <row r="24" spans="1:12" ht="15.75">
      <c r="B24" s="74"/>
      <c r="C24" s="106" t="s">
        <v>966</v>
      </c>
      <c r="D24" s="89"/>
      <c r="E24" s="129"/>
      <c r="F24" s="262"/>
      <c r="G24" s="77" t="s">
        <v>160</v>
      </c>
      <c r="H24" s="78"/>
      <c r="I24" s="132"/>
      <c r="J24" s="269"/>
      <c r="K24" s="134">
        <f t="shared" si="2"/>
        <v>0</v>
      </c>
      <c r="L24" s="110"/>
    </row>
    <row r="25" spans="1:12" ht="16.5" thickBot="1">
      <c r="B25" s="71"/>
      <c r="C25" s="72" t="s">
        <v>967</v>
      </c>
      <c r="D25" s="85"/>
      <c r="E25" s="208"/>
      <c r="F25" s="266"/>
      <c r="G25" s="42"/>
      <c r="H25" s="43"/>
      <c r="I25" s="145"/>
      <c r="J25" s="44"/>
      <c r="K25" s="222"/>
      <c r="L25" s="257"/>
    </row>
    <row r="26" spans="1:12" ht="15.75">
      <c r="A26" s="1">
        <v>13</v>
      </c>
      <c r="B26" s="845" t="s">
        <v>968</v>
      </c>
      <c r="C26" s="90" t="s">
        <v>969</v>
      </c>
      <c r="D26" s="67" t="s">
        <v>970</v>
      </c>
      <c r="E26" s="122"/>
      <c r="F26" s="260"/>
      <c r="G26" s="57" t="s">
        <v>971</v>
      </c>
      <c r="H26" s="58" t="s">
        <v>137</v>
      </c>
      <c r="I26" s="125">
        <v>56</v>
      </c>
      <c r="J26" s="68"/>
      <c r="K26" s="127">
        <f t="shared" ref="K26:K27" si="3">J26/176.95</f>
        <v>0</v>
      </c>
      <c r="L26" s="61">
        <f>I26*J26</f>
        <v>0</v>
      </c>
    </row>
    <row r="27" spans="1:12" ht="16.5" thickBot="1">
      <c r="B27" s="846"/>
      <c r="C27" s="297" t="s">
        <v>972</v>
      </c>
      <c r="D27" s="89"/>
      <c r="E27" s="129"/>
      <c r="F27" s="262"/>
      <c r="G27" s="77" t="s">
        <v>160</v>
      </c>
      <c r="H27" s="78"/>
      <c r="I27" s="132"/>
      <c r="J27" s="269"/>
      <c r="K27" s="134">
        <f t="shared" si="3"/>
        <v>0</v>
      </c>
      <c r="L27" s="81"/>
    </row>
    <row r="28" spans="1:12" ht="15.75">
      <c r="A28" s="1">
        <v>14</v>
      </c>
      <c r="B28" s="39" t="s">
        <v>973</v>
      </c>
      <c r="C28" s="91" t="s">
        <v>974</v>
      </c>
      <c r="D28" s="67" t="s">
        <v>970</v>
      </c>
      <c r="E28" s="205"/>
      <c r="F28" s="260"/>
      <c r="G28" s="57" t="s">
        <v>975</v>
      </c>
      <c r="H28" s="58" t="s">
        <v>137</v>
      </c>
      <c r="I28" s="125">
        <v>50</v>
      </c>
      <c r="J28" s="68"/>
      <c r="K28" s="127">
        <f t="shared" ref="K28:K29" si="4">J28/159.6</f>
        <v>0</v>
      </c>
      <c r="L28" s="61">
        <f>(I28*J28)</f>
        <v>0</v>
      </c>
    </row>
    <row r="29" spans="1:12" ht="16.5" thickBot="1">
      <c r="A29" s="1"/>
      <c r="B29" s="74"/>
      <c r="C29" s="216" t="s">
        <v>976</v>
      </c>
      <c r="D29" s="89"/>
      <c r="E29" s="129"/>
      <c r="F29" s="262"/>
      <c r="G29" s="77" t="s">
        <v>548</v>
      </c>
      <c r="H29" s="78"/>
      <c r="I29" s="132"/>
      <c r="J29" s="269"/>
      <c r="K29" s="134">
        <f t="shared" si="4"/>
        <v>0</v>
      </c>
      <c r="L29" s="110"/>
    </row>
    <row r="30" spans="1:12" ht="15.75">
      <c r="A30" s="1">
        <v>15</v>
      </c>
      <c r="B30" s="39" t="s">
        <v>977</v>
      </c>
      <c r="C30" s="91" t="s">
        <v>978</v>
      </c>
      <c r="D30" s="67" t="s">
        <v>979</v>
      </c>
      <c r="E30" s="122"/>
      <c r="F30" s="260"/>
      <c r="G30" s="57" t="s">
        <v>980</v>
      </c>
      <c r="H30" s="58" t="s">
        <v>137</v>
      </c>
      <c r="I30" s="125">
        <v>60</v>
      </c>
      <c r="J30" s="68"/>
      <c r="K30" s="127">
        <f t="shared" ref="K30:K31" si="5">J30/106</f>
        <v>0</v>
      </c>
      <c r="L30" s="61">
        <f>I30*J30</f>
        <v>0</v>
      </c>
    </row>
    <row r="31" spans="1:12" ht="16.5" thickBot="1">
      <c r="B31" s="71"/>
      <c r="C31" s="72" t="s">
        <v>981</v>
      </c>
      <c r="D31" s="85"/>
      <c r="E31" s="208"/>
      <c r="F31" s="266"/>
      <c r="G31" s="42" t="s">
        <v>548</v>
      </c>
      <c r="H31" s="43"/>
      <c r="I31" s="145"/>
      <c r="J31" s="270"/>
      <c r="K31" s="179">
        <f t="shared" si="5"/>
        <v>0</v>
      </c>
      <c r="L31" s="257"/>
    </row>
    <row r="32" spans="1:12" ht="24.95" customHeight="1" thickBot="1">
      <c r="B32" s="810" t="s">
        <v>982</v>
      </c>
      <c r="C32" s="811"/>
      <c r="D32" s="811"/>
      <c r="E32" s="811"/>
      <c r="F32" s="811"/>
      <c r="G32" s="811"/>
      <c r="H32" s="811"/>
      <c r="I32" s="811"/>
      <c r="J32" s="853">
        <f>SUM(L3:L31)</f>
        <v>0</v>
      </c>
      <c r="K32" s="811"/>
      <c r="L32" s="813"/>
    </row>
  </sheetData>
  <mergeCells count="6">
    <mergeCell ref="B2:L2"/>
    <mergeCell ref="B7:B8"/>
    <mergeCell ref="B14:B15"/>
    <mergeCell ref="B26:B27"/>
    <mergeCell ref="B32:I32"/>
    <mergeCell ref="J32:L32"/>
  </mergeCells>
  <pageMargins left="0.5" right="0.25" top="0.25" bottom="0.5" header="0.25" footer="0.25"/>
  <pageSetup paperSize="5" scale="7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BID 23-24</vt:lpstr>
      <vt:lpstr>FRESH MILK </vt:lpstr>
      <vt:lpstr>FRESHFROZEN BREAD</vt:lpstr>
      <vt:lpstr>FRESH PRODUCESMALL FARM PRODUCE</vt:lpstr>
      <vt:lpstr>NOI</vt:lpstr>
      <vt:lpstr>MEATMEAT ALTERNATIVES</vt:lpstr>
      <vt:lpstr>GRAINBREAD</vt:lpstr>
      <vt:lpstr>FRUIT DRYFROZEN</vt:lpstr>
      <vt:lpstr>VEGETABLE DRYFROZEN</vt:lpstr>
      <vt:lpstr>SUNDRY</vt:lpstr>
      <vt:lpstr>DAIRYDAIRY ALT</vt:lpstr>
      <vt:lpstr>PAPERCHEMICAL SUPPLIES</vt:lpstr>
      <vt:lpstr>'FRESH PRODUCESMALL FARM PRODUCE'!Print_Area</vt:lpstr>
      <vt:lpstr>NOI!Print_Area</vt:lpstr>
      <vt:lpstr>'BID 23-24'!Z_0C3C3871_9587_4907_8647_6ABAD5CAAEFD_.wvu.PrintArea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Leta A. Lute</dc:creator>
  <cp:lastModifiedBy>Leta A. Lute</cp:lastModifiedBy>
  <cp:lastPrinted>2023-04-18T12:49:00Z</cp:lastPrinted>
  <dcterms:created xsi:type="dcterms:W3CDTF">2023-04-17T19:17:05Z</dcterms:created>
  <dcterms:modified xsi:type="dcterms:W3CDTF">2023-04-18T16:12:13Z</dcterms:modified>
</cp:coreProperties>
</file>