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TELA\Desktop\21-22 Bids\"/>
    </mc:Choice>
  </mc:AlternateContent>
  <bookViews>
    <workbookView xWindow="0" yWindow="0" windowWidth="28800" windowHeight="11775"/>
  </bookViews>
  <sheets>
    <sheet name="BID 21-22" sheetId="1" r:id="rId1"/>
  </sheets>
  <definedNames>
    <definedName name="_xlnm.Print_Area" localSheetId="0">'BID 21-22'!$A$1:$M$84</definedName>
    <definedName name="Z_0C3C3871_9587_4907_8647_6ABAD5CAAEFD_.wvu.PrintArea" localSheetId="0">'BID 21-22'!$A$2:$M$81</definedName>
  </definedNames>
  <calcPr calcId="162913"/>
</workbook>
</file>

<file path=xl/calcChain.xml><?xml version="1.0" encoding="utf-8"?>
<calcChain xmlns="http://schemas.openxmlformats.org/spreadsheetml/2006/main">
  <c r="N74" i="1" l="1"/>
  <c r="H74" i="1"/>
  <c r="F73" i="1"/>
  <c r="O66" i="1"/>
  <c r="M66" i="1"/>
  <c r="L66" i="1"/>
  <c r="J66" i="1"/>
  <c r="O65" i="1"/>
  <c r="M65" i="1"/>
  <c r="L65" i="1"/>
  <c r="J65" i="1"/>
  <c r="O64" i="1"/>
  <c r="M64" i="1"/>
  <c r="L64" i="1"/>
  <c r="J64" i="1"/>
  <c r="O63" i="1"/>
  <c r="M63" i="1"/>
  <c r="L63" i="1"/>
  <c r="J63" i="1"/>
  <c r="O61" i="1"/>
  <c r="M61" i="1"/>
  <c r="L61" i="1"/>
  <c r="J61" i="1"/>
  <c r="O60" i="1"/>
  <c r="M60" i="1"/>
  <c r="L60" i="1"/>
  <c r="J60" i="1"/>
  <c r="O59" i="1"/>
  <c r="M59" i="1"/>
  <c r="L59" i="1"/>
  <c r="J59" i="1"/>
  <c r="J58" i="1"/>
  <c r="O57" i="1"/>
  <c r="M57" i="1"/>
  <c r="L57" i="1"/>
  <c r="J57" i="1"/>
  <c r="J56" i="1"/>
  <c r="O55" i="1"/>
  <c r="M55" i="1"/>
  <c r="L55" i="1"/>
  <c r="J55" i="1"/>
  <c r="O54" i="1"/>
  <c r="M54" i="1"/>
  <c r="L54" i="1"/>
  <c r="J54" i="1"/>
  <c r="O53" i="1"/>
  <c r="M53" i="1"/>
  <c r="L53" i="1"/>
  <c r="J53" i="1"/>
  <c r="O52" i="1"/>
  <c r="M52" i="1"/>
  <c r="L52" i="1"/>
  <c r="J52" i="1"/>
  <c r="J51" i="1"/>
  <c r="O50" i="1"/>
  <c r="M50" i="1"/>
  <c r="L50" i="1"/>
  <c r="J50" i="1"/>
  <c r="J49" i="1"/>
  <c r="O48" i="1"/>
  <c r="M48" i="1"/>
  <c r="L48" i="1"/>
  <c r="J48" i="1"/>
  <c r="J47" i="1"/>
  <c r="O46" i="1"/>
  <c r="M46" i="1"/>
  <c r="L46" i="1"/>
  <c r="J46" i="1"/>
  <c r="O45" i="1"/>
  <c r="M45" i="1"/>
  <c r="L45" i="1"/>
  <c r="J45" i="1"/>
  <c r="J44" i="1"/>
  <c r="O43" i="1"/>
  <c r="M43" i="1"/>
  <c r="L43" i="1"/>
  <c r="J43" i="1"/>
  <c r="J42" i="1"/>
  <c r="O41" i="1"/>
  <c r="M41" i="1"/>
  <c r="L41" i="1"/>
  <c r="J41" i="1"/>
  <c r="J40" i="1"/>
  <c r="O39" i="1"/>
  <c r="M39" i="1"/>
  <c r="L39" i="1"/>
  <c r="J39" i="1"/>
  <c r="J38" i="1"/>
  <c r="O37" i="1"/>
  <c r="M37" i="1"/>
  <c r="L37" i="1"/>
  <c r="J37" i="1"/>
  <c r="O36" i="1"/>
  <c r="M36" i="1"/>
  <c r="L36" i="1"/>
  <c r="J36" i="1"/>
  <c r="O35" i="1"/>
  <c r="M35" i="1"/>
  <c r="J35" i="1"/>
  <c r="O34" i="1"/>
  <c r="M34" i="1"/>
  <c r="L34" i="1"/>
  <c r="J34" i="1"/>
  <c r="O33" i="1"/>
  <c r="M33" i="1"/>
  <c r="L33" i="1"/>
  <c r="J33" i="1"/>
  <c r="O32" i="1"/>
  <c r="M32" i="1"/>
  <c r="L32" i="1"/>
  <c r="J32" i="1"/>
  <c r="J29" i="1"/>
  <c r="O28" i="1"/>
  <c r="M28" i="1"/>
  <c r="L28" i="1"/>
  <c r="J28" i="1"/>
  <c r="J27" i="1"/>
  <c r="O26" i="1"/>
  <c r="L26" i="1"/>
  <c r="J26" i="1"/>
  <c r="J25" i="1"/>
  <c r="O24" i="1"/>
  <c r="L24" i="1"/>
  <c r="M24" i="1" s="1"/>
  <c r="J24" i="1"/>
  <c r="J23" i="1"/>
  <c r="O22" i="1"/>
  <c r="L22" i="1"/>
  <c r="M22" i="1" s="1"/>
  <c r="J22" i="1"/>
  <c r="O21" i="1"/>
  <c r="L21" i="1"/>
  <c r="M21" i="1" s="1"/>
  <c r="J21" i="1"/>
  <c r="O20" i="1"/>
  <c r="M20" i="1"/>
  <c r="L20" i="1"/>
  <c r="J20" i="1"/>
  <c r="O19" i="1"/>
  <c r="M19" i="1"/>
  <c r="L19" i="1"/>
  <c r="J19" i="1"/>
  <c r="O18" i="1"/>
  <c r="M18" i="1"/>
  <c r="L18" i="1"/>
  <c r="J18" i="1"/>
  <c r="O17" i="1"/>
  <c r="M17" i="1"/>
  <c r="L17" i="1"/>
  <c r="J17" i="1"/>
  <c r="O16" i="1"/>
  <c r="M16" i="1"/>
  <c r="L16" i="1"/>
  <c r="J16" i="1"/>
  <c r="O15" i="1"/>
  <c r="M15" i="1"/>
  <c r="L15" i="1"/>
  <c r="J15" i="1"/>
  <c r="P14" i="1"/>
  <c r="L14" i="1"/>
  <c r="O13" i="1"/>
  <c r="M13" i="1"/>
  <c r="L13" i="1"/>
  <c r="J13" i="1"/>
  <c r="K68" i="1" l="1"/>
  <c r="O68" i="1"/>
  <c r="F74" i="1"/>
</calcChain>
</file>

<file path=xl/sharedStrings.xml><?xml version="1.0" encoding="utf-8"?>
<sst xmlns="http://schemas.openxmlformats.org/spreadsheetml/2006/main" count="259" uniqueCount="195">
  <si>
    <t>NAME:</t>
  </si>
  <si>
    <t>ITEM DESCRIPTION</t>
  </si>
  <si>
    <t>SPEC SIZE</t>
  </si>
  <si>
    <t>PACK SIZE IF DIFFERENT THAN SPEC</t>
  </si>
  <si>
    <t>DIST ORDER #</t>
  </si>
  <si>
    <t>APPROVED BRANDS</t>
  </si>
  <si>
    <t>BID UNIT</t>
  </si>
  <si>
    <t>ESMTD QTY NEEDED</t>
  </si>
  <si>
    <t>8% mark up</t>
  </si>
  <si>
    <t>2021 - 2022 Bid Price</t>
  </si>
  <si>
    <t>UNIT PRICE</t>
  </si>
  <si>
    <t>EXTENDED (EST QTY x UNIT PRICE)</t>
  </si>
  <si>
    <t>2021-2022</t>
  </si>
  <si>
    <t>Kingston K-14 and Richwoods R-7 School District, Food Service Department are requesting pricing on the items listed below</t>
  </si>
  <si>
    <t>Pricing is to be locked in starting August 1, 2021 and ending July 31, 2022.  Pricing may be extended.</t>
  </si>
  <si>
    <t xml:space="preserve">The estimated quantities on this list are for information purposes only and do not in any way obligate Kingston K-14 or Richwoods R-7 School District to purchase any definite quantity of any item.  </t>
  </si>
  <si>
    <t>These estimates are based on our yearly usage.</t>
  </si>
  <si>
    <t xml:space="preserve">Account Numbers:  Kingston MS/HS -                 , Prim/Elem-                , Supper                , FFVP             , CUSTODIAL                     Richwoods # </t>
  </si>
  <si>
    <t>CONTACT:  LETA A. LUTE, D.F.S. (573-438-4982 x892)</t>
  </si>
  <si>
    <t>This institution is an equal opportunity provider.</t>
  </si>
  <si>
    <t xml:space="preserve">NAME OF VENDOR:    </t>
  </si>
  <si>
    <t>PHONE #:</t>
  </si>
  <si>
    <t>2020 - 2021 Bid Price</t>
  </si>
  <si>
    <t>% INCREASE/ DECREASE</t>
  </si>
  <si>
    <t>2019 - 2020 Bid Price</t>
  </si>
  <si>
    <t>PER LB</t>
  </si>
  <si>
    <t>10#</t>
  </si>
  <si>
    <t>CASE</t>
  </si>
  <si>
    <t>or Equal To</t>
  </si>
  <si>
    <t>5#</t>
  </si>
  <si>
    <t>EACH</t>
  </si>
  <si>
    <t>BAG</t>
  </si>
  <si>
    <t>PER OZ</t>
  </si>
  <si>
    <t xml:space="preserve"> </t>
  </si>
  <si>
    <t xml:space="preserve">CASE </t>
  </si>
  <si>
    <t>6/2#</t>
  </si>
  <si>
    <t>4/3#</t>
  </si>
  <si>
    <t>DISTRIBUTORS CHOICE</t>
  </si>
  <si>
    <t>DISTRIBUTOR'S CHOICE</t>
  </si>
  <si>
    <t>200/1.6Z</t>
  </si>
  <si>
    <t>DISTRIBUTOR'S  CHOICE</t>
  </si>
  <si>
    <t>INCREASE</t>
  </si>
  <si>
    <t>FRESH PRODUCE  *USA on everything possible* Locally Grown</t>
  </si>
  <si>
    <t>FRUIT, FRESH, APPLE SLICES</t>
  </si>
  <si>
    <t xml:space="preserve">Apples Fresh Sliced-                  </t>
  </si>
  <si>
    <t>100/2OZ</t>
  </si>
  <si>
    <t xml:space="preserve">NOI
</t>
  </si>
  <si>
    <t>APPLE SLICES PKG - USA-</t>
  </si>
  <si>
    <t>RICHLAND HILLS FARMS #10755276201251</t>
  </si>
  <si>
    <t>FRUIT, FRESH, BULK YELLOW</t>
  </si>
  <si>
    <t>45#</t>
  </si>
  <si>
    <t>APPLE GOLD DEL XFCY 125CT-WA</t>
  </si>
  <si>
    <t>FRUIT, FRESH, BULK RED</t>
  </si>
  <si>
    <t>APPLE RED DEL XFCY 125 CT- WA</t>
  </si>
  <si>
    <t>FRUIT, FRESH, BANANAS</t>
  </si>
  <si>
    <t xml:space="preserve">Dole, Banana's turning     </t>
  </si>
  <si>
    <t xml:space="preserve">40# </t>
  </si>
  <si>
    <t>Dole Turn 95/AVE or Equal To</t>
  </si>
  <si>
    <t>FRUIT, FRESH, BELL PEPPER</t>
  </si>
  <si>
    <r>
      <rPr>
        <sz val="9"/>
        <color theme="1"/>
        <rFont val="Arial"/>
      </rPr>
      <t xml:space="preserve">Bell peppers fresh-3-1/4"THICK SLICES=293-1/4 CUP SERVINGS    </t>
    </r>
    <r>
      <rPr>
        <b/>
        <sz val="9"/>
        <color theme="1"/>
        <rFont val="Arial"/>
      </rPr>
      <t>APRX</t>
    </r>
    <r>
      <rPr>
        <sz val="9"/>
        <color theme="1"/>
        <rFont val="Arial"/>
      </rPr>
      <t>-</t>
    </r>
    <r>
      <rPr>
        <b/>
        <sz val="9"/>
        <color theme="1"/>
        <rFont val="Arial"/>
      </rPr>
      <t>65CT</t>
    </r>
    <r>
      <rPr>
        <sz val="9"/>
        <color theme="1"/>
        <rFont val="Arial"/>
      </rPr>
      <t xml:space="preserve">                                 </t>
    </r>
  </si>
  <si>
    <t>25#</t>
  </si>
  <si>
    <t>VEG. FRESH, BROCCOLI</t>
  </si>
  <si>
    <r>
      <rPr>
        <sz val="9"/>
        <color theme="1"/>
        <rFont val="Arial"/>
      </rPr>
      <t>Broccoli Florets Fresh, iceless * USA</t>
    </r>
    <r>
      <rPr>
        <b/>
        <sz val="9"/>
        <color theme="1"/>
        <rFont val="Arial"/>
      </rPr>
      <t xml:space="preserve">                               </t>
    </r>
  </si>
  <si>
    <t xml:space="preserve">152 - 1/4c. srv of dark green veg per cs.      </t>
  </si>
  <si>
    <t>3#</t>
  </si>
  <si>
    <t>Taylor</t>
  </si>
  <si>
    <t>VEG. FRESH, CARROTS</t>
  </si>
  <si>
    <t xml:space="preserve">Whole peeled baby carrots-   Carrots individual pack *USA </t>
  </si>
  <si>
    <t>GRIMWAY - 200/1.6oz</t>
  </si>
  <si>
    <r>
      <rPr>
        <sz val="9"/>
        <color theme="1"/>
        <rFont val="Arial"/>
      </rPr>
      <t xml:space="preserve">Carrots whole baby  peeled - USA   </t>
    </r>
    <r>
      <rPr>
        <b/>
        <sz val="9"/>
        <color theme="1"/>
        <rFont val="Arial"/>
      </rPr>
      <t xml:space="preserve">  (36-1/2cup)   </t>
    </r>
  </si>
  <si>
    <t>6/1#</t>
  </si>
  <si>
    <t>GRIMWAY - WHL BABY PLD 6/1#</t>
  </si>
  <si>
    <t>FRUIT, FRESH, CANTALOUPES</t>
  </si>
  <si>
    <r>
      <rPr>
        <sz val="9"/>
        <color theme="1"/>
        <rFont val="Arial"/>
      </rPr>
      <t>Cantaloupe fresh- JUMBO-</t>
    </r>
    <r>
      <rPr>
        <b/>
        <sz val="9"/>
        <color theme="1"/>
        <rFont val="Arial"/>
      </rPr>
      <t>12 CT=96-1/2c srv</t>
    </r>
  </si>
  <si>
    <t>9-12CT</t>
  </si>
  <si>
    <t xml:space="preserve">PACKER or Equal To </t>
  </si>
  <si>
    <t xml:space="preserve">1/8 OF A JUMBO MELON = 1/2 FRUIT                                          </t>
  </si>
  <si>
    <t>VEG. FRESH, CAULIFLOWER</t>
  </si>
  <si>
    <t xml:space="preserve">Cauliflower Florets Fresh, iceless * USA                                                   </t>
  </si>
  <si>
    <t xml:space="preserve">2/3# </t>
  </si>
  <si>
    <t xml:space="preserve">152 - 1/4 c. srv of other veg per cs  </t>
  </si>
  <si>
    <t>VEG. FRESH, CELERY STICKS</t>
  </si>
  <si>
    <t>Celery Stix Fresh, iceless</t>
  </si>
  <si>
    <t xml:space="preserve">approx. 60-1/4c. Srv per 5# bag  </t>
  </si>
  <si>
    <t>FRUIT, FRESH, CLEMENTINES</t>
  </si>
  <si>
    <t>CLEMENTINES</t>
  </si>
  <si>
    <t>10/3#</t>
  </si>
  <si>
    <t>PACKER CLEMENTINES CHILE</t>
  </si>
  <si>
    <t>VEG. FRESH, CUCUMBERS</t>
  </si>
  <si>
    <r>
      <rPr>
        <sz val="9"/>
        <color theme="1"/>
        <rFont val="Arial"/>
      </rPr>
      <t>Cucumbers Fresh-</t>
    </r>
    <r>
      <rPr>
        <b/>
        <sz val="9"/>
        <color theme="1"/>
        <rFont val="Arial"/>
      </rPr>
      <t xml:space="preserve"> approx. 30-1/4c.srv of slices per 6ct cs </t>
    </r>
  </si>
  <si>
    <t>6CT</t>
  </si>
  <si>
    <t>DISTRIBUTORS CHOICE Packer</t>
  </si>
  <si>
    <r>
      <rPr>
        <sz val="9"/>
        <color theme="1"/>
        <rFont val="Arial"/>
      </rPr>
      <t xml:space="preserve">Cucumbers Fresh - </t>
    </r>
    <r>
      <rPr>
        <b/>
        <sz val="9"/>
        <color theme="1"/>
        <rFont val="Arial"/>
      </rPr>
      <t>approx. 120-1/4c srv of slices per 24ct cs</t>
    </r>
  </si>
  <si>
    <t>24CT</t>
  </si>
  <si>
    <t>Packer</t>
  </si>
  <si>
    <t>FRUIT, FRESH, GRAPES</t>
  </si>
  <si>
    <t>Grapes seedless fresh-RED</t>
  </si>
  <si>
    <t>18#</t>
  </si>
  <si>
    <t xml:space="preserve">Packer- GREEN </t>
  </si>
  <si>
    <t>Grapes seedless fresh-GREEN</t>
  </si>
  <si>
    <t>Packer- RED</t>
  </si>
  <si>
    <t>FRUIT, FRESH, GRAPEFRUIT</t>
  </si>
  <si>
    <r>
      <rPr>
        <sz val="9"/>
        <color theme="1"/>
        <rFont val="Arial"/>
      </rPr>
      <t xml:space="preserve">Grapefruit USA   </t>
    </r>
    <r>
      <rPr>
        <b/>
        <sz val="9"/>
        <color theme="1"/>
        <rFont val="Arial"/>
      </rPr>
      <t xml:space="preserve">   </t>
    </r>
  </si>
  <si>
    <t>48CT</t>
  </si>
  <si>
    <t xml:space="preserve">DISTRIBUTORS CHOICE - </t>
  </si>
  <si>
    <t>FRUIT, FRESH, HONEYDEW</t>
  </si>
  <si>
    <r>
      <rPr>
        <sz val="9"/>
        <color theme="1"/>
        <rFont val="Arial"/>
      </rPr>
      <t>Honeydew Melon fresh- JUMBO-</t>
    </r>
    <r>
      <rPr>
        <b/>
        <sz val="9"/>
        <color theme="1"/>
        <rFont val="Arial"/>
      </rPr>
      <t>6 CT=48-1/2c</t>
    </r>
  </si>
  <si>
    <t xml:space="preserve">1/8 OF A JUMBO MELON = 1/2 FRUIT                                        </t>
  </si>
  <si>
    <t>FRUIT, FRESH, KIWI</t>
  </si>
  <si>
    <t xml:space="preserve">Kiwi fruit fresh                        </t>
  </si>
  <si>
    <t>36CT</t>
  </si>
  <si>
    <t xml:space="preserve">6-1/4"SLICES = 1/4 CUP FRUIT                    </t>
  </si>
  <si>
    <t>FRUIT, FRESH, NECTARINES</t>
  </si>
  <si>
    <r>
      <rPr>
        <sz val="9"/>
        <color theme="1"/>
        <rFont val="Arial"/>
      </rPr>
      <t xml:space="preserve">Nectarines fresh *USA </t>
    </r>
    <r>
      <rPr>
        <b/>
        <sz val="9"/>
        <color theme="1"/>
        <rFont val="Arial"/>
      </rPr>
      <t>25#=54-56CT</t>
    </r>
  </si>
  <si>
    <t>54/56CT</t>
  </si>
  <si>
    <t xml:space="preserve">1 NECTARINE = 3/4 CUP FRUIT                    </t>
  </si>
  <si>
    <t>VEG. FRESH, ONIONS</t>
  </si>
  <si>
    <t xml:space="preserve">Onion red sweet jumbo *USA                                                </t>
  </si>
  <si>
    <t>PACKER - Red JMB SPL</t>
  </si>
  <si>
    <t>FRUIT, FRESH, ORANGES</t>
  </si>
  <si>
    <r>
      <rPr>
        <sz val="9"/>
        <color theme="1"/>
        <rFont val="Arial"/>
      </rPr>
      <t xml:space="preserve">Choice, navel oranges *USA </t>
    </r>
    <r>
      <rPr>
        <b/>
        <sz val="9"/>
        <color theme="1"/>
        <rFont val="Arial"/>
      </rPr>
      <t xml:space="preserve"> 1 whole - 138ct orange = 1/2c. Fruit srv.  PACK:138ct/40#cs</t>
    </r>
  </si>
  <si>
    <t>40#</t>
  </si>
  <si>
    <t>DISTRIBUTOR'S CHOICE 
SUNKIST</t>
  </si>
  <si>
    <t>FRUIT, FRESH, PEACHES</t>
  </si>
  <si>
    <t xml:space="preserve">Peaches Yellow 56C *USA                             </t>
  </si>
  <si>
    <t>54/56 CT</t>
  </si>
  <si>
    <t>PACKER</t>
  </si>
  <si>
    <t>1 PEACH = 3/8 CUP OF FRUIT</t>
  </si>
  <si>
    <t>FRUIT, FRESH, PEARS</t>
  </si>
  <si>
    <r>
      <rPr>
        <sz val="9"/>
        <color theme="1"/>
        <rFont val="Arial"/>
      </rPr>
      <t xml:space="preserve">Pears fresh *USA </t>
    </r>
    <r>
      <rPr>
        <b/>
        <sz val="9"/>
        <color theme="1"/>
        <rFont val="Arial"/>
      </rPr>
      <t>90-100 CT</t>
    </r>
  </si>
  <si>
    <t>Blue Star</t>
  </si>
  <si>
    <t>100 CT</t>
  </si>
  <si>
    <t>FRUIT, FRESH, PLUMS</t>
  </si>
  <si>
    <r>
      <rPr>
        <sz val="9"/>
        <color theme="1"/>
        <rFont val="Arial"/>
      </rPr>
      <t xml:space="preserve">Plums fresh *USA </t>
    </r>
    <r>
      <rPr>
        <b/>
        <sz val="9"/>
        <color theme="1"/>
        <rFont val="Arial"/>
      </rPr>
      <t>18#/60-65CT</t>
    </r>
  </si>
  <si>
    <t>60/65 VF</t>
  </si>
  <si>
    <t xml:space="preserve">1 PLUM = 1/2 CUP FRUIT                    </t>
  </si>
  <si>
    <t>VEG. FRESH, COLE SLAW</t>
  </si>
  <si>
    <t xml:space="preserve">SLAW MIX DICED/ CHOPPED </t>
  </si>
  <si>
    <t>DISTRIBUTORS CHOICE       5# bag</t>
  </si>
  <si>
    <t>BAGS</t>
  </si>
  <si>
    <t>VEG. FRESH, ROMAINE LETTUCE</t>
  </si>
  <si>
    <t xml:space="preserve">ROMAINE CHOPPED * USA*        </t>
  </si>
  <si>
    <t>DISTRIBUTORS CHOICE
GREENGATE</t>
  </si>
  <si>
    <t xml:space="preserve">VEG. FRESH, RADISH </t>
  </si>
  <si>
    <t xml:space="preserve">RADISH CELLO *USA    </t>
  </si>
  <si>
    <t>3/1#</t>
  </si>
  <si>
    <t>DISTRIBUTORS CHOICE- PACKER</t>
  </si>
  <si>
    <t>VEG. FRESH, SPINACH BABY</t>
  </si>
  <si>
    <t xml:space="preserve">Baby Spinach *USA*           </t>
  </si>
  <si>
    <t>4#</t>
  </si>
  <si>
    <t>DISTRIBUTORS CHOICE- GREENGATE</t>
  </si>
  <si>
    <t>FRUIT, FRESH, STRAWBERRIES</t>
  </si>
  <si>
    <t>STRAWBERRIES, FRESH</t>
  </si>
  <si>
    <t>8/1#</t>
  </si>
  <si>
    <t xml:space="preserve">APPROX. 31.6 -1/2 CUP SERVINGS PER CASE     </t>
  </si>
  <si>
    <t>Nature Ripe</t>
  </si>
  <si>
    <t>PER PINT</t>
  </si>
  <si>
    <t>VEG. FRESH, TOMATOES</t>
  </si>
  <si>
    <t xml:space="preserve">TOMATOES,BULK         5X6 #1 *USA        </t>
  </si>
  <si>
    <t xml:space="preserve">TOMATOES, GRAPE, *USA    5#=72-1/4c srv/3@      </t>
  </si>
  <si>
    <t>FRUIT, FRESH, WATERMELON</t>
  </si>
  <si>
    <t xml:space="preserve">WATERMELON FRESH *USA  (approx. 40-1/2c srv per 15# melon)   </t>
  </si>
  <si>
    <t>15#</t>
  </si>
  <si>
    <t>DISTRIBUTOR CHOICE- SEEDLESS</t>
  </si>
  <si>
    <r>
      <rPr>
        <b/>
        <sz val="12"/>
        <color rgb="FF000000"/>
        <rFont val="Arial"/>
      </rPr>
      <t>FRESH CUT FRUITS AND VEGETABLES TO BE USED FOR FFVP  ** 2 DAY LEAD TIME  **</t>
    </r>
    <r>
      <rPr>
        <b/>
        <sz val="12"/>
        <color rgb="FF000000"/>
        <rFont val="Arial"/>
      </rPr>
      <t xml:space="preserve"> </t>
    </r>
  </si>
  <si>
    <t>Usage is based on Fresh Fruit and Vegetable Grant Funding</t>
  </si>
  <si>
    <t>HONEYDEW CUP  (2DAY)</t>
  </si>
  <si>
    <t>48/2Z</t>
  </si>
  <si>
    <r>
      <rPr>
        <sz val="9"/>
        <color theme="1"/>
        <rFont val="Arial"/>
      </rPr>
      <t xml:space="preserve">UNITED FRUIT </t>
    </r>
    <r>
      <rPr>
        <sz val="9"/>
        <color theme="1"/>
        <rFont val="Arial"/>
      </rPr>
      <t xml:space="preserve">or Equal To
</t>
    </r>
  </si>
  <si>
    <t xml:space="preserve">KIWI CUP  (2DAY)             </t>
  </si>
  <si>
    <r>
      <rPr>
        <sz val="9"/>
        <color theme="1"/>
        <rFont val="Arial"/>
      </rPr>
      <t xml:space="preserve">UNITED FRUIT </t>
    </r>
    <r>
      <rPr>
        <sz val="9"/>
        <color theme="1"/>
        <rFont val="Arial"/>
      </rPr>
      <t xml:space="preserve">or Equal To
</t>
    </r>
  </si>
  <si>
    <t xml:space="preserve">MANGO CUP  (2DAY)         </t>
  </si>
  <si>
    <r>
      <rPr>
        <sz val="9"/>
        <color theme="1"/>
        <rFont val="Arial"/>
      </rPr>
      <t xml:space="preserve">UNITED FRUIT </t>
    </r>
    <r>
      <rPr>
        <sz val="9"/>
        <color theme="1"/>
        <rFont val="Arial"/>
      </rPr>
      <t xml:space="preserve">or Equal To
</t>
    </r>
  </si>
  <si>
    <t xml:space="preserve">PINEAPPLE CUP  (2DAY)     </t>
  </si>
  <si>
    <r>
      <rPr>
        <sz val="9"/>
        <color theme="1"/>
        <rFont val="Arial"/>
      </rPr>
      <t xml:space="preserve">UNITED FRUIT </t>
    </r>
    <r>
      <rPr>
        <sz val="9"/>
        <color theme="1"/>
        <rFont val="Arial"/>
      </rPr>
      <t xml:space="preserve">or Equal To
</t>
    </r>
  </si>
  <si>
    <t>PLEASE INDICATE BY ASTERISK(*) WHICH PRODUCE PRICES ARE GUARANTEED FOR THE YEAR.</t>
  </si>
  <si>
    <t>FRESH PRODUCE SUB-TOTAL:</t>
  </si>
  <si>
    <t>VENDOR QUESTIONNAIRE</t>
  </si>
  <si>
    <t xml:space="preserve">                Any items not on this bid which district wishes to purchase will be supplied at cost plus    </t>
  </si>
  <si>
    <t># OF ITEMS BID</t>
  </si>
  <si>
    <t xml:space="preserve"> TOTAL ITEMS</t>
  </si>
  <si>
    <t>ITEMS</t>
  </si>
  <si>
    <t>increase</t>
  </si>
  <si>
    <t>FRESH PRODUCE</t>
  </si>
  <si>
    <t>GRAND TOTAL</t>
  </si>
  <si>
    <t>increase across the board</t>
  </si>
  <si>
    <t>SIGNATURES</t>
  </si>
  <si>
    <t>This form must be signed by the owner or officer of the company submitting the bid.</t>
  </si>
  <si>
    <t xml:space="preserve">Authorized Signature:                                                                              </t>
  </si>
  <si>
    <t>Date:</t>
  </si>
  <si>
    <t xml:space="preserve">Printed Name and Title:     </t>
  </si>
  <si>
    <t xml:space="preserve">Firm or Corporation Name:    </t>
  </si>
  <si>
    <t xml:space="preserve">Address, City, State, and Zip Code:  </t>
  </si>
  <si>
    <t>Phone Number:</t>
  </si>
  <si>
    <t xml:space="preserve">           
Fax number: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</si>
</sst>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0000"/>
    <numFmt numFmtId="165" formatCode="#,##0.000"/>
    <numFmt numFmtId="166" formatCode="0.0%"/>
    <numFmt numFmtId="167" formatCode="&quot;$&quot;#,##0.00"/>
  </numFmts>
  <fonts count="40" x14ac:knownFonts="1">
    <font>
      <sz val="11"/>
      <color theme="1"/>
      <name val="Arial"/>
    </font>
    <font>
      <b/>
      <sz val="16"/>
      <color theme="1"/>
      <name val="Arial"/>
    </font>
    <font>
      <b/>
      <sz val="9"/>
      <color theme="1"/>
      <name val="Arial"/>
    </font>
    <font>
      <b/>
      <sz val="9"/>
      <color rgb="FF000000"/>
      <name val="Arial"/>
    </font>
    <font>
      <sz val="11"/>
      <color theme="1"/>
      <name val="Calibri"/>
    </font>
    <font>
      <sz val="12"/>
      <color theme="1"/>
      <name val="Arial"/>
    </font>
    <font>
      <sz val="12"/>
      <color rgb="FF000000"/>
      <name val="Arial"/>
    </font>
    <font>
      <b/>
      <sz val="14"/>
      <color theme="1"/>
      <name val="Arial"/>
    </font>
    <font>
      <sz val="11"/>
      <name val="Arial"/>
    </font>
    <font>
      <sz val="14"/>
      <color theme="1"/>
      <name val="Calibri"/>
    </font>
    <font>
      <b/>
      <sz val="8"/>
      <color theme="1"/>
      <name val="Arial"/>
    </font>
    <font>
      <sz val="9"/>
      <color theme="1"/>
      <name val="Arial"/>
    </font>
    <font>
      <b/>
      <sz val="18"/>
      <color rgb="FFFFFFFF"/>
      <name val="Arial"/>
    </font>
    <font>
      <b/>
      <sz val="9"/>
      <color rgb="FFFF0000"/>
      <name val="Arial"/>
    </font>
    <font>
      <b/>
      <sz val="12"/>
      <color theme="1"/>
      <name val="Arial"/>
    </font>
    <font>
      <b/>
      <sz val="11"/>
      <color theme="1"/>
      <name val="Calibri"/>
    </font>
    <font>
      <sz val="9"/>
      <color rgb="FF000000"/>
      <name val="Arial"/>
    </font>
    <font>
      <sz val="9"/>
      <color rgb="FFFF0000"/>
      <name val="Arial"/>
    </font>
    <font>
      <b/>
      <sz val="12"/>
      <color rgb="FFFF0000"/>
      <name val="Arial"/>
    </font>
    <font>
      <sz val="8"/>
      <color theme="1"/>
      <name val="Arial"/>
    </font>
    <font>
      <b/>
      <sz val="11"/>
      <color rgb="FFFF0000"/>
      <name val="Calibri"/>
    </font>
    <font>
      <b/>
      <sz val="18"/>
      <color theme="1"/>
      <name val="Arial"/>
    </font>
    <font>
      <b/>
      <sz val="18"/>
      <color theme="1"/>
      <name val="Calibri"/>
    </font>
    <font>
      <sz val="8"/>
      <color rgb="FF000000"/>
      <name val="Arial"/>
    </font>
    <font>
      <sz val="10"/>
      <color theme="1"/>
      <name val="Arial"/>
    </font>
    <font>
      <b/>
      <sz val="18"/>
      <color rgb="FF000000"/>
      <name val="Calibri"/>
    </font>
    <font>
      <b/>
      <sz val="12"/>
      <color rgb="FF000000"/>
      <name val="Arial"/>
    </font>
    <font>
      <sz val="12"/>
      <color theme="1"/>
      <name val="Calibri"/>
    </font>
    <font>
      <b/>
      <sz val="12"/>
      <color theme="1"/>
      <name val="Calibri"/>
    </font>
    <font>
      <b/>
      <sz val="28"/>
      <color theme="1"/>
      <name val="Arial"/>
    </font>
    <font>
      <sz val="20"/>
      <color theme="1"/>
      <name val="Arial"/>
    </font>
    <font>
      <sz val="14"/>
      <color theme="1"/>
      <name val="Arial"/>
    </font>
    <font>
      <b/>
      <sz val="20"/>
      <color theme="1"/>
      <name val="Arial"/>
    </font>
    <font>
      <sz val="14"/>
      <color rgb="FF000000"/>
      <name val="Arial"/>
    </font>
    <font>
      <sz val="11"/>
      <color theme="1"/>
      <name val="Calibri"/>
    </font>
    <font>
      <b/>
      <sz val="36"/>
      <color theme="1"/>
      <name val="Arial"/>
    </font>
    <font>
      <sz val="16"/>
      <color theme="1"/>
      <name val="Arial"/>
    </font>
    <font>
      <sz val="18"/>
      <color theme="1"/>
      <name val="Arial"/>
    </font>
    <font>
      <b/>
      <sz val="18"/>
      <color rgb="FF000000"/>
      <name val="Arial"/>
    </font>
    <font>
      <b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AEEF3"/>
        <bgColor rgb="FFDAEEF3"/>
      </patternFill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28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165" fontId="2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0" fontId="7" fillId="0" borderId="2" xfId="0" applyFont="1" applyBorder="1" applyAlignment="1">
      <alignment horizontal="right"/>
    </xf>
    <xf numFmtId="0" fontId="9" fillId="0" borderId="0" xfId="0" applyFont="1"/>
    <xf numFmtId="0" fontId="10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3" fontId="2" fillId="4" borderId="7" xfId="0" applyNumberFormat="1" applyFont="1" applyFill="1" applyBorder="1" applyAlignment="1">
      <alignment horizontal="center" wrapText="1"/>
    </xf>
    <xf numFmtId="4" fontId="2" fillId="2" borderId="7" xfId="0" applyNumberFormat="1" applyFont="1" applyFill="1" applyBorder="1" applyAlignment="1">
      <alignment horizontal="center" wrapText="1"/>
    </xf>
    <xf numFmtId="165" fontId="2" fillId="2" borderId="7" xfId="0" applyNumberFormat="1" applyFont="1" applyFill="1" applyBorder="1" applyAlignment="1">
      <alignment horizontal="center" wrapText="1"/>
    </xf>
    <xf numFmtId="4" fontId="10" fillId="5" borderId="8" xfId="0" applyNumberFormat="1" applyFont="1" applyFill="1" applyBorder="1" applyAlignment="1">
      <alignment horizontal="center" wrapText="1"/>
    </xf>
    <xf numFmtId="0" fontId="10" fillId="2" borderId="9" xfId="0" applyFont="1" applyFill="1" applyBorder="1" applyAlignment="1">
      <alignment wrapText="1"/>
    </xf>
    <xf numFmtId="4" fontId="10" fillId="5" borderId="10" xfId="0" applyNumberFormat="1" applyFont="1" applyFill="1" applyBorder="1" applyAlignment="1">
      <alignment horizontal="center" wrapText="1"/>
    </xf>
    <xf numFmtId="0" fontId="11" fillId="2" borderId="14" xfId="0" applyFont="1" applyFill="1" applyBorder="1" applyAlignment="1">
      <alignment vertical="top"/>
    </xf>
    <xf numFmtId="0" fontId="3" fillId="2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wrapText="1"/>
    </xf>
    <xf numFmtId="3" fontId="2" fillId="0" borderId="15" xfId="0" applyNumberFormat="1" applyFont="1" applyBorder="1" applyAlignment="1">
      <alignment horizontal="center"/>
    </xf>
    <xf numFmtId="44" fontId="11" fillId="4" borderId="17" xfId="0" applyNumberFormat="1" applyFont="1" applyFill="1" applyBorder="1" applyAlignment="1">
      <alignment horizontal="center"/>
    </xf>
    <xf numFmtId="8" fontId="11" fillId="3" borderId="15" xfId="0" applyNumberFormat="1" applyFont="1" applyFill="1" applyBorder="1"/>
    <xf numFmtId="44" fontId="14" fillId="5" borderId="17" xfId="0" applyNumberFormat="1" applyFont="1" applyFill="1" applyBorder="1" applyAlignment="1">
      <alignment horizontal="center"/>
    </xf>
    <xf numFmtId="166" fontId="15" fillId="2" borderId="9" xfId="0" applyNumberFormat="1" applyFont="1" applyFill="1" applyBorder="1" applyAlignment="1">
      <alignment horizontal="right"/>
    </xf>
    <xf numFmtId="44" fontId="14" fillId="5" borderId="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wrapText="1"/>
    </xf>
    <xf numFmtId="3" fontId="2" fillId="0" borderId="19" xfId="0" applyNumberFormat="1" applyFont="1" applyBorder="1" applyAlignment="1">
      <alignment horizontal="center"/>
    </xf>
    <xf numFmtId="44" fontId="14" fillId="5" borderId="20" xfId="0" applyNumberFormat="1" applyFont="1" applyFill="1" applyBorder="1" applyAlignment="1">
      <alignment horizontal="center"/>
    </xf>
    <xf numFmtId="0" fontId="4" fillId="2" borderId="9" xfId="0" applyFont="1" applyFill="1" applyBorder="1" applyAlignment="1"/>
    <xf numFmtId="44" fontId="4" fillId="5" borderId="9" xfId="0" applyNumberFormat="1" applyFont="1" applyFill="1" applyBorder="1" applyAlignment="1"/>
    <xf numFmtId="0" fontId="2" fillId="0" borderId="15" xfId="0" applyFont="1" applyBorder="1" applyAlignment="1">
      <alignment vertical="top" wrapText="1"/>
    </xf>
    <xf numFmtId="0" fontId="3" fillId="2" borderId="15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8" fontId="11" fillId="3" borderId="6" xfId="0" applyNumberFormat="1" applyFont="1" applyFill="1" applyBorder="1"/>
    <xf numFmtId="0" fontId="2" fillId="0" borderId="6" xfId="0" applyFont="1" applyBorder="1" applyAlignment="1">
      <alignment vertical="top" wrapText="1"/>
    </xf>
    <xf numFmtId="0" fontId="3" fillId="2" borderId="6" xfId="0" applyFont="1" applyFill="1" applyBorder="1" applyAlignment="1">
      <alignment horizontal="left" vertical="top"/>
    </xf>
    <xf numFmtId="3" fontId="2" fillId="0" borderId="6" xfId="0" applyNumberFormat="1" applyFont="1" applyBorder="1" applyAlignment="1">
      <alignment horizontal="center"/>
    </xf>
    <xf numFmtId="0" fontId="11" fillId="2" borderId="14" xfId="0" applyFont="1" applyFill="1" applyBorder="1" applyAlignment="1">
      <alignment vertical="top"/>
    </xf>
    <xf numFmtId="166" fontId="4" fillId="2" borderId="9" xfId="0" applyNumberFormat="1" applyFont="1" applyFill="1" applyBorder="1" applyAlignment="1"/>
    <xf numFmtId="0" fontId="11" fillId="0" borderId="15" xfId="0" applyFont="1" applyBorder="1"/>
    <xf numFmtId="44" fontId="11" fillId="4" borderId="15" xfId="0" applyNumberFormat="1" applyFont="1" applyFill="1" applyBorder="1" applyAlignment="1">
      <alignment horizontal="center"/>
    </xf>
    <xf numFmtId="8" fontId="11" fillId="3" borderId="19" xfId="0" applyNumberFormat="1" applyFont="1" applyFill="1" applyBorder="1"/>
    <xf numFmtId="0" fontId="11" fillId="2" borderId="27" xfId="0" applyFont="1" applyFill="1" applyBorder="1" applyAlignment="1">
      <alignment vertical="top"/>
    </xf>
    <xf numFmtId="0" fontId="11" fillId="2" borderId="27" xfId="0" applyFont="1" applyFill="1" applyBorder="1" applyAlignment="1">
      <alignment vertical="top"/>
    </xf>
    <xf numFmtId="0" fontId="11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2" borderId="19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2" fillId="0" borderId="6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28" xfId="0" applyFont="1" applyBorder="1" applyAlignment="1">
      <alignment wrapText="1"/>
    </xf>
    <xf numFmtId="3" fontId="2" fillId="0" borderId="28" xfId="0" applyNumberFormat="1" applyFont="1" applyBorder="1" applyAlignment="1">
      <alignment horizontal="center"/>
    </xf>
    <xf numFmtId="8" fontId="11" fillId="3" borderId="28" xfId="0" applyNumberFormat="1" applyFont="1" applyFill="1" applyBorder="1"/>
    <xf numFmtId="0" fontId="11" fillId="0" borderId="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4" fontId="11" fillId="4" borderId="28" xfId="0" applyNumberFormat="1" applyFont="1" applyFill="1" applyBorder="1" applyAlignment="1">
      <alignment horizontal="center"/>
    </xf>
    <xf numFmtId="44" fontId="18" fillId="5" borderId="9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167" fontId="11" fillId="3" borderId="28" xfId="0" applyNumberFormat="1" applyFont="1" applyFill="1" applyBorder="1"/>
    <xf numFmtId="0" fontId="11" fillId="0" borderId="15" xfId="0" applyFont="1" applyBorder="1" applyAlignment="1"/>
    <xf numFmtId="0" fontId="11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44" fontId="11" fillId="4" borderId="19" xfId="0" applyNumberFormat="1" applyFont="1" applyFill="1" applyBorder="1" applyAlignment="1">
      <alignment horizontal="center"/>
    </xf>
    <xf numFmtId="44" fontId="11" fillId="4" borderId="7" xfId="0" applyNumberFormat="1" applyFont="1" applyFill="1" applyBorder="1" applyAlignment="1">
      <alignment horizontal="center"/>
    </xf>
    <xf numFmtId="167" fontId="11" fillId="3" borderId="15" xfId="0" applyNumberFormat="1" applyFont="1" applyFill="1" applyBorder="1"/>
    <xf numFmtId="167" fontId="11" fillId="3" borderId="6" xfId="0" applyNumberFormat="1" applyFont="1" applyFill="1" applyBorder="1"/>
    <xf numFmtId="167" fontId="11" fillId="3" borderId="19" xfId="0" applyNumberFormat="1" applyFont="1" applyFill="1" applyBorder="1"/>
    <xf numFmtId="0" fontId="2" fillId="0" borderId="16" xfId="0" applyFont="1" applyBorder="1" applyAlignment="1">
      <alignment vertical="top" wrapText="1"/>
    </xf>
    <xf numFmtId="0" fontId="11" fillId="3" borderId="6" xfId="0" applyFont="1" applyFill="1" applyBorder="1"/>
    <xf numFmtId="0" fontId="2" fillId="0" borderId="19" xfId="0" applyFont="1" applyBorder="1" applyAlignment="1">
      <alignment horizontal="right"/>
    </xf>
    <xf numFmtId="0" fontId="16" fillId="2" borderId="14" xfId="0" applyFont="1" applyFill="1" applyBorder="1" applyAlignment="1">
      <alignment vertical="top"/>
    </xf>
    <xf numFmtId="0" fontId="11" fillId="0" borderId="6" xfId="0" applyFont="1" applyBorder="1" applyAlignment="1"/>
    <xf numFmtId="0" fontId="11" fillId="0" borderId="19" xfId="0" applyFont="1" applyBorder="1" applyAlignment="1"/>
    <xf numFmtId="0" fontId="22" fillId="0" borderId="0" xfId="0" applyFont="1" applyAlignment="1">
      <alignment vertical="center"/>
    </xf>
    <xf numFmtId="44" fontId="14" fillId="5" borderId="18" xfId="0" applyNumberFormat="1" applyFont="1" applyFill="1" applyBorder="1" applyAlignment="1">
      <alignment horizontal="center"/>
    </xf>
    <xf numFmtId="44" fontId="11" fillId="4" borderId="6" xfId="0" applyNumberFormat="1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167" fontId="11" fillId="3" borderId="7" xfId="0" applyNumberFormat="1" applyFont="1" applyFill="1" applyBorder="1" applyAlignment="1">
      <alignment horizontal="center"/>
    </xf>
    <xf numFmtId="167" fontId="11" fillId="3" borderId="23" xfId="0" applyNumberFormat="1" applyFont="1" applyFill="1" applyBorder="1" applyAlignment="1">
      <alignment horizontal="center"/>
    </xf>
    <xf numFmtId="44" fontId="14" fillId="5" borderId="23" xfId="0" applyNumberFormat="1" applyFont="1" applyFill="1" applyBorder="1" applyAlignment="1">
      <alignment horizontal="center"/>
    </xf>
    <xf numFmtId="165" fontId="11" fillId="3" borderId="17" xfId="0" applyNumberFormat="1" applyFont="1" applyFill="1" applyBorder="1" applyAlignment="1">
      <alignment horizontal="center"/>
    </xf>
    <xf numFmtId="165" fontId="11" fillId="3" borderId="23" xfId="0" applyNumberFormat="1" applyFont="1" applyFill="1" applyBorder="1" applyAlignment="1">
      <alignment horizontal="center"/>
    </xf>
    <xf numFmtId="0" fontId="16" fillId="2" borderId="27" xfId="0" applyFont="1" applyFill="1" applyBorder="1" applyAlignment="1">
      <alignment vertical="top"/>
    </xf>
    <xf numFmtId="165" fontId="11" fillId="3" borderId="2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11" fillId="0" borderId="28" xfId="0" applyFont="1" applyBorder="1" applyAlignment="1"/>
    <xf numFmtId="165" fontId="11" fillId="3" borderId="28" xfId="0" applyNumberFormat="1" applyFont="1" applyFill="1" applyBorder="1" applyAlignment="1">
      <alignment horizontal="center"/>
    </xf>
    <xf numFmtId="167" fontId="11" fillId="3" borderId="15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left" vertical="top"/>
    </xf>
    <xf numFmtId="0" fontId="2" fillId="0" borderId="28" xfId="0" applyFont="1" applyBorder="1" applyAlignment="1">
      <alignment horizontal="center"/>
    </xf>
    <xf numFmtId="167" fontId="11" fillId="3" borderId="28" xfId="0" applyNumberFormat="1" applyFont="1" applyFill="1" applyBorder="1" applyAlignment="1">
      <alignment horizontal="center"/>
    </xf>
    <xf numFmtId="0" fontId="11" fillId="0" borderId="19" xfId="0" applyFont="1" applyBorder="1"/>
    <xf numFmtId="44" fontId="14" fillId="5" borderId="9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0" fontId="2" fillId="0" borderId="19" xfId="0" applyFont="1" applyBorder="1"/>
    <xf numFmtId="0" fontId="16" fillId="2" borderId="0" xfId="0" applyFont="1" applyFill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5" xfId="0" applyFont="1" applyBorder="1" applyAlignment="1"/>
    <xf numFmtId="44" fontId="14" fillId="5" borderId="2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left" vertical="top" wrapText="1"/>
    </xf>
    <xf numFmtId="44" fontId="14" fillId="5" borderId="21" xfId="0" applyNumberFormat="1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44" fontId="14" fillId="5" borderId="32" xfId="0" applyNumberFormat="1" applyFont="1" applyFill="1" applyBorder="1" applyAlignment="1">
      <alignment horizontal="center"/>
    </xf>
    <xf numFmtId="167" fontId="11" fillId="3" borderId="17" xfId="0" applyNumberFormat="1" applyFont="1" applyFill="1" applyBorder="1" applyAlignment="1">
      <alignment horizontal="center"/>
    </xf>
    <xf numFmtId="44" fontId="18" fillId="5" borderId="22" xfId="0" applyNumberFormat="1" applyFont="1" applyFill="1" applyBorder="1" applyAlignment="1">
      <alignment horizontal="center"/>
    </xf>
    <xf numFmtId="166" fontId="20" fillId="2" borderId="9" xfId="0" applyNumberFormat="1" applyFont="1" applyFill="1" applyBorder="1" applyAlignment="1"/>
    <xf numFmtId="44" fontId="22" fillId="0" borderId="9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166" fontId="22" fillId="2" borderId="9" xfId="0" applyNumberFormat="1" applyFont="1" applyFill="1" applyBorder="1" applyAlignment="1">
      <alignment vertical="center"/>
    </xf>
    <xf numFmtId="44" fontId="22" fillId="5" borderId="9" xfId="0" applyNumberFormat="1" applyFont="1" applyFill="1" applyBorder="1" applyAlignment="1">
      <alignment vertical="center"/>
    </xf>
    <xf numFmtId="167" fontId="17" fillId="3" borderId="19" xfId="0" applyNumberFormat="1" applyFont="1" applyFill="1" applyBorder="1" applyAlignment="1">
      <alignment horizontal="center"/>
    </xf>
    <xf numFmtId="167" fontId="11" fillId="3" borderId="19" xfId="0" applyNumberFormat="1" applyFont="1" applyFill="1" applyBorder="1" applyAlignment="1">
      <alignment horizontal="center"/>
    </xf>
    <xf numFmtId="0" fontId="2" fillId="0" borderId="28" xfId="0" applyFont="1" applyBorder="1"/>
    <xf numFmtId="0" fontId="2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167" fontId="11" fillId="3" borderId="15" xfId="0" applyNumberFormat="1" applyFont="1" applyFill="1" applyBorder="1" applyAlignment="1">
      <alignment horizontal="center" vertical="center"/>
    </xf>
    <xf numFmtId="8" fontId="11" fillId="3" borderId="15" xfId="0" applyNumberFormat="1" applyFont="1" applyFill="1" applyBorder="1" applyAlignment="1">
      <alignment horizontal="right" vertical="center"/>
    </xf>
    <xf numFmtId="44" fontId="14" fillId="5" borderId="28" xfId="0" applyNumberFormat="1" applyFont="1" applyFill="1" applyBorder="1" applyAlignment="1">
      <alignment horizontal="center" vertical="center"/>
    </xf>
    <xf numFmtId="167" fontId="11" fillId="3" borderId="20" xfId="0" applyNumberFormat="1" applyFont="1" applyFill="1" applyBorder="1" applyAlignment="1">
      <alignment horizontal="center"/>
    </xf>
    <xf numFmtId="167" fontId="11" fillId="3" borderId="26" xfId="0" applyNumberFormat="1" applyFont="1" applyFill="1" applyBorder="1" applyAlignment="1">
      <alignment horizontal="center"/>
    </xf>
    <xf numFmtId="167" fontId="11" fillId="3" borderId="6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28" xfId="0" applyFont="1" applyBorder="1" applyAlignment="1">
      <alignment wrapText="1"/>
    </xf>
    <xf numFmtId="0" fontId="3" fillId="2" borderId="28" xfId="0" applyFont="1" applyFill="1" applyBorder="1" applyAlignment="1">
      <alignment horizontal="left" vertical="top" wrapText="1"/>
    </xf>
    <xf numFmtId="0" fontId="11" fillId="0" borderId="28" xfId="0" applyFont="1" applyBorder="1" applyAlignment="1">
      <alignment horizontal="left"/>
    </xf>
    <xf numFmtId="0" fontId="16" fillId="2" borderId="0" xfId="0" applyFont="1" applyFill="1" applyAlignment="1">
      <alignment vertical="top"/>
    </xf>
    <xf numFmtId="49" fontId="26" fillId="2" borderId="12" xfId="0" applyNumberFormat="1" applyFont="1" applyFill="1" applyBorder="1" applyAlignment="1">
      <alignment horizontal="center"/>
    </xf>
    <xf numFmtId="0" fontId="27" fillId="0" borderId="0" xfId="0" applyFont="1"/>
    <xf numFmtId="166" fontId="28" fillId="7" borderId="9" xfId="0" applyNumberFormat="1" applyFont="1" applyFill="1" applyBorder="1" applyAlignment="1">
      <alignment horizontal="right"/>
    </xf>
    <xf numFmtId="2" fontId="3" fillId="2" borderId="28" xfId="0" applyNumberFormat="1" applyFont="1" applyFill="1" applyBorder="1" applyAlignment="1">
      <alignment horizontal="left" vertical="top" wrapText="1"/>
    </xf>
    <xf numFmtId="44" fontId="14" fillId="5" borderId="34" xfId="0" applyNumberFormat="1" applyFont="1" applyFill="1" applyBorder="1" applyAlignment="1">
      <alignment horizontal="center"/>
    </xf>
    <xf numFmtId="0" fontId="11" fillId="2" borderId="0" xfId="0" applyFont="1" applyFill="1" applyAlignment="1">
      <alignment vertical="top"/>
    </xf>
    <xf numFmtId="44" fontId="4" fillId="0" borderId="9" xfId="0" applyNumberFormat="1" applyFont="1" applyBorder="1" applyAlignment="1"/>
    <xf numFmtId="0" fontId="2" fillId="2" borderId="0" xfId="0" applyFont="1" applyFill="1" applyAlignment="1">
      <alignment horizontal="right" vertical="center"/>
    </xf>
    <xf numFmtId="0" fontId="21" fillId="0" borderId="36" xfId="0" applyFont="1" applyBorder="1" applyAlignment="1">
      <alignment horizontal="right" vertical="center"/>
    </xf>
    <xf numFmtId="166" fontId="25" fillId="2" borderId="9" xfId="0" applyNumberFormat="1" applyFont="1" applyFill="1" applyBorder="1" applyAlignment="1">
      <alignment horizontal="right" vertical="center"/>
    </xf>
    <xf numFmtId="0" fontId="20" fillId="2" borderId="9" xfId="0" applyFont="1" applyFill="1" applyBorder="1" applyAlignment="1">
      <alignment horizontal="center"/>
    </xf>
    <xf numFmtId="3" fontId="4" fillId="0" borderId="9" xfId="0" applyNumberFormat="1" applyFont="1" applyBorder="1" applyAlignment="1"/>
    <xf numFmtId="0" fontId="0" fillId="2" borderId="28" xfId="0" applyFont="1" applyFill="1" applyBorder="1" applyAlignment="1">
      <alignment horizontal="center"/>
    </xf>
    <xf numFmtId="0" fontId="34" fillId="0" borderId="0" xfId="0" applyFont="1" applyAlignment="1"/>
    <xf numFmtId="0" fontId="0" fillId="4" borderId="28" xfId="0" applyFont="1" applyFill="1" applyBorder="1" applyAlignment="1">
      <alignment horizontal="center"/>
    </xf>
    <xf numFmtId="0" fontId="11" fillId="0" borderId="39" xfId="0" applyFont="1" applyBorder="1"/>
    <xf numFmtId="0" fontId="31" fillId="0" borderId="39" xfId="0" applyFont="1" applyBorder="1"/>
    <xf numFmtId="0" fontId="36" fillId="0" borderId="39" xfId="0" applyFont="1" applyBorder="1"/>
    <xf numFmtId="0" fontId="37" fillId="0" borderId="39" xfId="0" applyFont="1" applyBorder="1" applyAlignment="1">
      <alignment horizontal="left"/>
    </xf>
    <xf numFmtId="0" fontId="37" fillId="0" borderId="39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8" fillId="0" borderId="39" xfId="0" applyFont="1" applyBorder="1" applyAlignment="1">
      <alignment horizontal="right" vertical="center" wrapText="1"/>
    </xf>
    <xf numFmtId="0" fontId="21" fillId="0" borderId="39" xfId="0" applyFont="1" applyBorder="1" applyAlignment="1">
      <alignment horizontal="right" vertical="center" wrapText="1"/>
    </xf>
    <xf numFmtId="0" fontId="0" fillId="0" borderId="39" xfId="0" applyFont="1" applyBorder="1" applyAlignment="1"/>
    <xf numFmtId="44" fontId="14" fillId="0" borderId="39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26" fillId="0" borderId="13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44" fontId="14" fillId="0" borderId="39" xfId="0" applyNumberFormat="1" applyFont="1" applyBorder="1" applyAlignment="1">
      <alignment horizontal="left"/>
    </xf>
    <xf numFmtId="44" fontId="14" fillId="0" borderId="39" xfId="0" applyNumberFormat="1" applyFont="1" applyBorder="1"/>
    <xf numFmtId="0" fontId="30" fillId="4" borderId="39" xfId="0" applyFont="1" applyFill="1" applyBorder="1" applyAlignment="1">
      <alignment horizontal="center"/>
    </xf>
    <xf numFmtId="44" fontId="5" fillId="2" borderId="39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31" fillId="0" borderId="39" xfId="0" applyFont="1" applyBorder="1" applyAlignment="1">
      <alignment vertical="top" wrapText="1"/>
    </xf>
    <xf numFmtId="0" fontId="19" fillId="0" borderId="39" xfId="0" applyFont="1" applyBorder="1" applyAlignment="1">
      <alignment horizontal="left"/>
    </xf>
    <xf numFmtId="164" fontId="23" fillId="2" borderId="39" xfId="0" applyNumberFormat="1" applyFont="1" applyFill="1" applyBorder="1" applyAlignment="1">
      <alignment horizontal="left" vertical="top"/>
    </xf>
    <xf numFmtId="164" fontId="13" fillId="0" borderId="39" xfId="0" applyNumberFormat="1" applyFont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24" fillId="0" borderId="39" xfId="0" applyFont="1" applyBorder="1" applyAlignment="1">
      <alignment vertical="top"/>
    </xf>
    <xf numFmtId="3" fontId="31" fillId="0" borderId="39" xfId="0" applyNumberFormat="1" applyFont="1" applyBorder="1" applyAlignment="1">
      <alignment wrapText="1"/>
    </xf>
    <xf numFmtId="4" fontId="31" fillId="0" borderId="39" xfId="0" applyNumberFormat="1" applyFont="1" applyBorder="1" applyAlignment="1">
      <alignment horizontal="center"/>
    </xf>
    <xf numFmtId="4" fontId="31" fillId="4" borderId="39" xfId="0" applyNumberFormat="1" applyFont="1" applyFill="1" applyBorder="1" applyAlignment="1">
      <alignment horizontal="center"/>
    </xf>
    <xf numFmtId="0" fontId="0" fillId="4" borderId="39" xfId="0" applyFont="1" applyFill="1" applyBorder="1" applyAlignment="1">
      <alignment wrapText="1"/>
    </xf>
    <xf numFmtId="10" fontId="33" fillId="0" borderId="39" xfId="0" applyNumberFormat="1" applyFont="1" applyBorder="1" applyAlignment="1"/>
    <xf numFmtId="10" fontId="31" fillId="0" borderId="39" xfId="0" applyNumberFormat="1" applyFont="1" applyBorder="1"/>
    <xf numFmtId="49" fontId="14" fillId="3" borderId="15" xfId="0" applyNumberFormat="1" applyFont="1" applyFill="1" applyBorder="1" applyAlignment="1" applyProtection="1">
      <alignment horizontal="center"/>
      <protection locked="0"/>
    </xf>
    <xf numFmtId="49" fontId="14" fillId="3" borderId="19" xfId="0" applyNumberFormat="1" applyFont="1" applyFill="1" applyBorder="1" applyAlignment="1" applyProtection="1">
      <alignment horizontal="center"/>
      <protection locked="0"/>
    </xf>
    <xf numFmtId="49" fontId="14" fillId="3" borderId="23" xfId="0" applyNumberFormat="1" applyFont="1" applyFill="1" applyBorder="1" applyAlignment="1" applyProtection="1">
      <alignment horizontal="center"/>
      <protection locked="0"/>
    </xf>
    <xf numFmtId="0" fontId="13" fillId="3" borderId="17" xfId="0" applyFont="1" applyFill="1" applyBorder="1" applyAlignment="1" applyProtection="1">
      <alignment horizontal="center"/>
      <protection locked="0"/>
    </xf>
    <xf numFmtId="0" fontId="13" fillId="3" borderId="26" xfId="0" applyFont="1" applyFill="1" applyBorder="1" applyAlignment="1" applyProtection="1">
      <alignment horizontal="center"/>
      <protection locked="0"/>
    </xf>
    <xf numFmtId="49" fontId="14" fillId="3" borderId="6" xfId="0" applyNumberFormat="1" applyFont="1" applyFill="1" applyBorder="1" applyAlignment="1" applyProtection="1">
      <alignment horizontal="center"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0" fontId="13" fillId="3" borderId="19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 applyProtection="1">
      <alignment horizontal="center"/>
      <protection locked="0"/>
    </xf>
    <xf numFmtId="0" fontId="13" fillId="3" borderId="28" xfId="0" applyFont="1" applyFill="1" applyBorder="1" applyAlignment="1" applyProtection="1">
      <alignment horizontal="center"/>
      <protection locked="0"/>
    </xf>
    <xf numFmtId="49" fontId="14" fillId="3" borderId="28" xfId="0" applyNumberFormat="1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44" fontId="11" fillId="3" borderId="17" xfId="0" applyNumberFormat="1" applyFont="1" applyFill="1" applyBorder="1" applyAlignment="1" applyProtection="1">
      <alignment horizontal="center"/>
      <protection locked="0"/>
    </xf>
    <xf numFmtId="44" fontId="11" fillId="3" borderId="20" xfId="0" applyNumberFormat="1" applyFont="1" applyFill="1" applyBorder="1" applyAlignment="1" applyProtection="1">
      <alignment horizontal="center"/>
      <protection locked="0"/>
    </xf>
    <xf numFmtId="44" fontId="11" fillId="3" borderId="6" xfId="0" applyNumberFormat="1" applyFont="1" applyFill="1" applyBorder="1" applyAlignment="1" applyProtection="1">
      <alignment horizontal="center"/>
      <protection locked="0"/>
    </xf>
    <xf numFmtId="44" fontId="11" fillId="3" borderId="19" xfId="0" applyNumberFormat="1" applyFont="1" applyFill="1" applyBorder="1" applyAlignment="1" applyProtection="1">
      <alignment horizontal="center"/>
      <protection locked="0"/>
    </xf>
    <xf numFmtId="44" fontId="11" fillId="3" borderId="7" xfId="0" applyNumberFormat="1" applyFont="1" applyFill="1" applyBorder="1" applyAlignment="1" applyProtection="1">
      <alignment horizontal="center"/>
      <protection locked="0"/>
    </xf>
    <xf numFmtId="44" fontId="11" fillId="3" borderId="23" xfId="0" applyNumberFormat="1" applyFont="1" applyFill="1" applyBorder="1" applyAlignment="1" applyProtection="1">
      <alignment horizontal="center"/>
      <protection locked="0"/>
    </xf>
    <xf numFmtId="44" fontId="11" fillId="3" borderId="26" xfId="0" applyNumberFormat="1" applyFont="1" applyFill="1" applyBorder="1" applyAlignment="1" applyProtection="1">
      <alignment horizontal="center"/>
      <protection locked="0"/>
    </xf>
    <xf numFmtId="44" fontId="11" fillId="3" borderId="15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vertical="top"/>
      <protection locked="0"/>
    </xf>
    <xf numFmtId="0" fontId="11" fillId="0" borderId="6" xfId="0" applyFont="1" applyBorder="1" applyAlignment="1" applyProtection="1">
      <alignment vertical="top"/>
      <protection locked="0"/>
    </xf>
    <xf numFmtId="0" fontId="11" fillId="0" borderId="19" xfId="0" applyFont="1" applyBorder="1" applyAlignment="1" applyProtection="1">
      <alignment vertical="top"/>
      <protection locked="0"/>
    </xf>
    <xf numFmtId="0" fontId="11" fillId="0" borderId="28" xfId="0" applyFont="1" applyBorder="1" applyAlignment="1" applyProtection="1">
      <alignment vertical="top"/>
      <protection locked="0"/>
    </xf>
    <xf numFmtId="0" fontId="13" fillId="3" borderId="17" xfId="0" applyFont="1" applyFill="1" applyBorder="1" applyAlignment="1" applyProtection="1">
      <alignment horizontal="center" wrapText="1"/>
      <protection locked="0"/>
    </xf>
    <xf numFmtId="0" fontId="13" fillId="3" borderId="15" xfId="0" applyFont="1" applyFill="1" applyBorder="1" applyAlignment="1" applyProtection="1">
      <alignment horizontal="center" wrapText="1"/>
      <protection locked="0"/>
    </xf>
    <xf numFmtId="0" fontId="13" fillId="3" borderId="19" xfId="0" applyFont="1" applyFill="1" applyBorder="1" applyAlignment="1" applyProtection="1">
      <alignment horizontal="center" wrapText="1"/>
      <protection locked="0"/>
    </xf>
    <xf numFmtId="0" fontId="13" fillId="3" borderId="28" xfId="0" applyFont="1" applyFill="1" applyBorder="1" applyAlignment="1" applyProtection="1">
      <alignment horizontal="center" wrapText="1"/>
      <protection locked="0"/>
    </xf>
    <xf numFmtId="44" fontId="11" fillId="3" borderId="28" xfId="0" applyNumberFormat="1" applyFont="1" applyFill="1" applyBorder="1" applyAlignment="1" applyProtection="1">
      <alignment horizontal="center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49" fontId="14" fillId="3" borderId="15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49" fontId="14" fillId="3" borderId="2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vertical="top" wrapText="1"/>
      <protection locked="0"/>
    </xf>
    <xf numFmtId="44" fontId="11" fillId="3" borderId="15" xfId="0" applyNumberFormat="1" applyFont="1" applyFill="1" applyBorder="1" applyAlignment="1" applyProtection="1">
      <alignment horizontal="center" vertical="center"/>
      <protection locked="0"/>
    </xf>
    <xf numFmtId="2" fontId="13" fillId="3" borderId="28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2" borderId="0" xfId="0" applyFont="1" applyFill="1" applyAlignment="1">
      <alignment horizontal="center"/>
    </xf>
    <xf numFmtId="0" fontId="3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Protection="1">
      <protection locked="0"/>
    </xf>
    <xf numFmtId="0" fontId="7" fillId="0" borderId="2" xfId="0" applyFont="1" applyBorder="1" applyAlignment="1">
      <alignment horizontal="right"/>
    </xf>
    <xf numFmtId="0" fontId="8" fillId="0" borderId="2" xfId="0" applyFont="1" applyBorder="1"/>
    <xf numFmtId="0" fontId="21" fillId="0" borderId="35" xfId="0" applyFont="1" applyBorder="1" applyAlignment="1">
      <alignment horizontal="right" vertical="center"/>
    </xf>
    <xf numFmtId="0" fontId="8" fillId="0" borderId="36" xfId="0" applyFont="1" applyBorder="1"/>
    <xf numFmtId="0" fontId="12" fillId="6" borderId="11" xfId="0" applyFont="1" applyFill="1" applyBorder="1" applyAlignment="1">
      <alignment horizontal="left" vertical="center"/>
    </xf>
    <xf numFmtId="0" fontId="8" fillId="0" borderId="12" xfId="0" applyFont="1" applyBorder="1"/>
    <xf numFmtId="0" fontId="8" fillId="0" borderId="13" xfId="0" applyFont="1" applyBorder="1"/>
    <xf numFmtId="0" fontId="26" fillId="2" borderId="12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center"/>
    </xf>
    <xf numFmtId="0" fontId="8" fillId="0" borderId="25" xfId="0" applyFont="1" applyBorder="1"/>
    <xf numFmtId="0" fontId="8" fillId="0" borderId="24" xfId="0" applyFont="1" applyBorder="1"/>
    <xf numFmtId="8" fontId="21" fillId="2" borderId="37" xfId="0" applyNumberFormat="1" applyFont="1" applyFill="1" applyBorder="1" applyAlignment="1">
      <alignment vertical="center"/>
    </xf>
    <xf numFmtId="0" fontId="8" fillId="0" borderId="38" xfId="0" applyFont="1" applyBorder="1"/>
    <xf numFmtId="0" fontId="26" fillId="2" borderId="11" xfId="0" applyFont="1" applyFill="1" applyBorder="1" applyAlignment="1">
      <alignment vertical="top" wrapText="1"/>
    </xf>
    <xf numFmtId="0" fontId="8" fillId="0" borderId="33" xfId="0" applyFont="1" applyBorder="1"/>
    <xf numFmtId="0" fontId="29" fillId="0" borderId="31" xfId="0" applyFont="1" applyBorder="1" applyAlignment="1">
      <alignment horizontal="center"/>
    </xf>
    <xf numFmtId="0" fontId="8" fillId="0" borderId="31" xfId="0" applyFont="1" applyBorder="1"/>
    <xf numFmtId="0" fontId="1" fillId="0" borderId="39" xfId="0" applyFont="1" applyBorder="1" applyAlignment="1">
      <alignment horizontal="right"/>
    </xf>
    <xf numFmtId="0" fontId="0" fillId="0" borderId="39" xfId="0" applyFont="1" applyBorder="1" applyAlignment="1"/>
    <xf numFmtId="9" fontId="30" fillId="0" borderId="40" xfId="0" applyNumberFormat="1" applyFont="1" applyBorder="1" applyAlignment="1" applyProtection="1">
      <alignment horizontal="center"/>
      <protection locked="0"/>
    </xf>
    <xf numFmtId="0" fontId="8" fillId="0" borderId="40" xfId="0" applyFont="1" applyBorder="1" applyProtection="1">
      <protection locked="0"/>
    </xf>
    <xf numFmtId="0" fontId="32" fillId="0" borderId="39" xfId="0" applyFont="1" applyBorder="1" applyAlignment="1">
      <alignment horizontal="right" wrapText="1"/>
    </xf>
    <xf numFmtId="0" fontId="7" fillId="2" borderId="30" xfId="0" applyFont="1" applyFill="1" applyBorder="1" applyAlignment="1">
      <alignment horizontal="center" wrapText="1"/>
    </xf>
    <xf numFmtId="0" fontId="8" fillId="0" borderId="30" xfId="0" applyFont="1" applyBorder="1"/>
    <xf numFmtId="0" fontId="7" fillId="0" borderId="30" xfId="0" applyFont="1" applyBorder="1" applyAlignment="1">
      <alignment horizontal="center" wrapText="1"/>
    </xf>
    <xf numFmtId="3" fontId="5" fillId="2" borderId="30" xfId="0" applyNumberFormat="1" applyFont="1" applyFill="1" applyBorder="1" applyAlignment="1">
      <alignment horizontal="center" wrapText="1"/>
    </xf>
    <xf numFmtId="167" fontId="21" fillId="2" borderId="11" xfId="0" applyNumberFormat="1" applyFont="1" applyFill="1" applyBorder="1"/>
    <xf numFmtId="3" fontId="7" fillId="0" borderId="11" xfId="0" applyNumberFormat="1" applyFont="1" applyBorder="1" applyAlignment="1">
      <alignment horizontal="center"/>
    </xf>
    <xf numFmtId="0" fontId="21" fillId="0" borderId="39" xfId="0" applyFont="1" applyBorder="1" applyAlignment="1">
      <alignment horizontal="right" wrapText="1"/>
    </xf>
    <xf numFmtId="164" fontId="23" fillId="2" borderId="30" xfId="0" applyNumberFormat="1" applyFont="1" applyFill="1" applyBorder="1" applyAlignment="1" applyProtection="1">
      <alignment horizontal="left" vertical="top"/>
      <protection locked="0"/>
    </xf>
    <xf numFmtId="0" fontId="8" fillId="0" borderId="30" xfId="0" applyFont="1" applyBorder="1" applyProtection="1">
      <protection locked="0"/>
    </xf>
    <xf numFmtId="0" fontId="7" fillId="0" borderId="39" xfId="0" applyFont="1" applyBorder="1" applyAlignment="1">
      <alignment wrapText="1"/>
    </xf>
    <xf numFmtId="0" fontId="8" fillId="0" borderId="39" xfId="0" applyFont="1" applyBorder="1"/>
    <xf numFmtId="0" fontId="21" fillId="0" borderId="39" xfId="0" applyFont="1" applyBorder="1" applyAlignment="1">
      <alignment horizontal="left" wrapText="1"/>
    </xf>
    <xf numFmtId="0" fontId="38" fillId="0" borderId="39" xfId="0" applyFont="1" applyBorder="1" applyAlignment="1">
      <alignment horizontal="right" vertical="center" wrapText="1"/>
    </xf>
    <xf numFmtId="0" fontId="34" fillId="0" borderId="30" xfId="0" applyFont="1" applyBorder="1" applyProtection="1">
      <protection locked="0"/>
    </xf>
    <xf numFmtId="0" fontId="35" fillId="0" borderId="39" xfId="0" applyFont="1" applyBorder="1" applyAlignment="1">
      <alignment horizontal="right"/>
    </xf>
    <xf numFmtId="0" fontId="35" fillId="0" borderId="29" xfId="0" applyFont="1" applyBorder="1" applyAlignment="1">
      <alignment horizontal="right"/>
    </xf>
    <xf numFmtId="0" fontId="38" fillId="2" borderId="39" xfId="0" applyFont="1" applyFill="1" applyBorder="1" applyAlignment="1">
      <alignment horizontal="right" vertical="center"/>
    </xf>
    <xf numFmtId="0" fontId="34" fillId="0" borderId="33" xfId="0" applyFont="1" applyBorder="1" applyProtection="1">
      <protection locked="0"/>
    </xf>
    <xf numFmtId="0" fontId="8" fillId="0" borderId="33" xfId="0" applyFont="1" applyBorder="1" applyProtection="1">
      <protection locked="0"/>
    </xf>
    <xf numFmtId="0" fontId="21" fillId="0" borderId="39" xfId="0" applyFont="1" applyBorder="1" applyAlignment="1">
      <alignment horizontal="right" vertical="center" wrapText="1"/>
    </xf>
    <xf numFmtId="0" fontId="23" fillId="2" borderId="33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wrapText="1"/>
      <protection locked="0"/>
    </xf>
    <xf numFmtId="0" fontId="21" fillId="0" borderId="33" xfId="0" applyFont="1" applyBorder="1" applyAlignment="1" applyProtection="1">
      <alignment horizontal="left" wrapText="1"/>
      <protection locked="0"/>
    </xf>
    <xf numFmtId="3" fontId="6" fillId="2" borderId="11" xfId="0" applyNumberFormat="1" applyFont="1" applyFill="1" applyBorder="1" applyAlignment="1" applyProtection="1">
      <alignment horizontal="center"/>
      <protection locked="0"/>
    </xf>
    <xf numFmtId="0" fontId="8" fillId="0" borderId="13" xfId="0" applyFont="1" applyBorder="1" applyProtection="1">
      <protection locked="0"/>
    </xf>
    <xf numFmtId="3" fontId="5" fillId="2" borderId="11" xfId="0" applyNumberFormat="1" applyFont="1" applyFill="1" applyBorder="1" applyAlignment="1" applyProtection="1">
      <alignment horizontal="center"/>
      <protection locked="0"/>
    </xf>
    <xf numFmtId="0" fontId="32" fillId="0" borderId="39" xfId="0" applyFont="1" applyBorder="1" applyAlignment="1">
      <alignment horizontal="right"/>
    </xf>
    <xf numFmtId="167" fontId="31" fillId="2" borderId="11" xfId="0" applyNumberFormat="1" applyFont="1" applyFill="1" applyBorder="1"/>
    <xf numFmtId="3" fontId="7" fillId="2" borderId="11" xfId="0" applyNumberFormat="1" applyFont="1" applyFill="1" applyBorder="1" applyAlignment="1">
      <alignment horizontal="center"/>
    </xf>
    <xf numFmtId="44" fontId="17" fillId="3" borderId="19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rgb="FFB6D7A8"/>
          <bgColor rgb="FFB6D7A8"/>
        </patternFill>
      </fill>
    </dxf>
    <dxf>
      <fill>
        <patternFill patternType="solid">
          <fgColor rgb="FFEA9999"/>
          <bgColor rgb="FFEA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zoomScaleNormal="100" workbookViewId="0">
      <pane ySplit="1" topLeftCell="A2" activePane="bottomLeft" state="frozen"/>
      <selection pane="bottomLeft" activeCell="E24" sqref="E24"/>
    </sheetView>
  </sheetViews>
  <sheetFormatPr defaultColWidth="12.625" defaultRowHeight="15" customHeight="1" x14ac:dyDescent="0.2"/>
  <cols>
    <col min="1" max="1" width="3.125" customWidth="1"/>
    <col min="2" max="2" width="29.5" customWidth="1"/>
    <col min="3" max="3" width="56.75" customWidth="1"/>
    <col min="4" max="4" width="12.875" customWidth="1"/>
    <col min="5" max="5" width="14" customWidth="1"/>
    <col min="6" max="6" width="10.25" customWidth="1"/>
    <col min="7" max="7" width="31.125" customWidth="1"/>
    <col min="8" max="8" width="10.375" customWidth="1"/>
    <col min="9" max="9" width="9" customWidth="1"/>
    <col min="10" max="10" width="5.875" hidden="1" customWidth="1"/>
    <col min="11" max="11" width="9.625" customWidth="1"/>
    <col min="12" max="12" width="9.875" customWidth="1"/>
    <col min="13" max="13" width="10" customWidth="1"/>
    <col min="14" max="14" width="9.625" hidden="1" customWidth="1"/>
    <col min="15" max="15" width="7.625" hidden="1" customWidth="1"/>
    <col min="16" max="16" width="9.375" hidden="1" customWidth="1"/>
  </cols>
  <sheetData>
    <row r="1" spans="1:16" ht="43.5" customHeight="1" x14ac:dyDescent="0.3">
      <c r="A1" s="1"/>
      <c r="B1" s="2" t="s">
        <v>0</v>
      </c>
      <c r="C1" s="2" t="s">
        <v>1</v>
      </c>
      <c r="D1" s="3" t="s">
        <v>2</v>
      </c>
      <c r="E1" s="4" t="s">
        <v>3</v>
      </c>
      <c r="F1" s="5" t="s">
        <v>4</v>
      </c>
      <c r="G1" s="2" t="s">
        <v>5</v>
      </c>
      <c r="H1" s="2" t="s">
        <v>6</v>
      </c>
      <c r="I1" s="6" t="s">
        <v>7</v>
      </c>
      <c r="J1" s="7" t="s">
        <v>8</v>
      </c>
      <c r="K1" s="8" t="s">
        <v>9</v>
      </c>
      <c r="L1" s="9" t="s">
        <v>10</v>
      </c>
      <c r="M1" s="2" t="s">
        <v>11</v>
      </c>
      <c r="O1" s="10"/>
      <c r="P1" s="10"/>
    </row>
    <row r="2" spans="1:16" ht="30" customHeight="1" x14ac:dyDescent="0.3">
      <c r="A2" s="228" t="s">
        <v>12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O2" s="10"/>
      <c r="P2" s="10"/>
    </row>
    <row r="3" spans="1:16" ht="18.75" customHeight="1" x14ac:dyDescent="0.25">
      <c r="A3" s="230" t="s">
        <v>13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O3" s="10"/>
      <c r="P3" s="10"/>
    </row>
    <row r="4" spans="1:16" ht="18.75" customHeight="1" x14ac:dyDescent="0.25">
      <c r="A4" s="230" t="s">
        <v>14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O4" s="10"/>
      <c r="P4" s="10"/>
    </row>
    <row r="5" spans="1:16" ht="18.75" customHeight="1" x14ac:dyDescent="0.25">
      <c r="A5" s="231" t="s">
        <v>15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O5" s="10"/>
      <c r="P5" s="10"/>
    </row>
    <row r="6" spans="1:16" ht="18.75" customHeight="1" x14ac:dyDescent="0.25">
      <c r="A6" s="232" t="s">
        <v>16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O6" s="10"/>
      <c r="P6" s="10"/>
    </row>
    <row r="7" spans="1:16" ht="18.75" customHeight="1" x14ac:dyDescent="0.25">
      <c r="A7" s="233" t="s">
        <v>17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O7" s="10"/>
      <c r="P7" s="10"/>
    </row>
    <row r="8" spans="1:16" ht="18.75" customHeight="1" x14ac:dyDescent="0.25">
      <c r="A8" s="230" t="s">
        <v>18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O8" s="10"/>
      <c r="P8" s="10"/>
    </row>
    <row r="9" spans="1:16" ht="18.75" customHeight="1" x14ac:dyDescent="0.2">
      <c r="A9" s="230" t="s">
        <v>19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</row>
    <row r="10" spans="1:16" ht="18.75" customHeight="1" x14ac:dyDescent="0.3">
      <c r="B10" s="11" t="s">
        <v>20</v>
      </c>
      <c r="C10" s="235"/>
      <c r="D10" s="236"/>
      <c r="E10" s="237" t="s">
        <v>21</v>
      </c>
      <c r="F10" s="238"/>
      <c r="G10" s="235"/>
      <c r="H10" s="236"/>
      <c r="I10" s="236"/>
      <c r="J10" s="236"/>
      <c r="K10" s="236"/>
      <c r="L10" s="236"/>
      <c r="M10" s="236"/>
      <c r="O10" s="12"/>
      <c r="P10" s="12"/>
    </row>
    <row r="11" spans="1:16" ht="57.75" thickTop="1" thickBot="1" x14ac:dyDescent="0.25">
      <c r="A11" s="13"/>
      <c r="B11" s="14" t="s">
        <v>0</v>
      </c>
      <c r="C11" s="15" t="s">
        <v>1</v>
      </c>
      <c r="D11" s="16" t="s">
        <v>2</v>
      </c>
      <c r="E11" s="17" t="s">
        <v>3</v>
      </c>
      <c r="F11" s="18" t="s">
        <v>4</v>
      </c>
      <c r="G11" s="19" t="s">
        <v>5</v>
      </c>
      <c r="H11" s="19" t="s">
        <v>6</v>
      </c>
      <c r="I11" s="20" t="s">
        <v>7</v>
      </c>
      <c r="J11" s="21" t="s">
        <v>8</v>
      </c>
      <c r="K11" s="22" t="s">
        <v>9</v>
      </c>
      <c r="L11" s="23" t="s">
        <v>10</v>
      </c>
      <c r="M11" s="19" t="s">
        <v>11</v>
      </c>
      <c r="N11" s="24" t="s">
        <v>22</v>
      </c>
      <c r="O11" s="25" t="s">
        <v>23</v>
      </c>
      <c r="P11" s="26" t="s">
        <v>24</v>
      </c>
    </row>
    <row r="12" spans="1:16" ht="30" customHeight="1" thickBot="1" x14ac:dyDescent="0.25">
      <c r="A12" s="123"/>
      <c r="B12" s="241" t="s">
        <v>42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88"/>
      <c r="O12" s="124"/>
      <c r="P12" s="125"/>
    </row>
    <row r="13" spans="1:16" ht="16.5" customHeight="1" x14ac:dyDescent="0.25">
      <c r="A13" s="27">
        <v>1</v>
      </c>
      <c r="B13" s="82" t="s">
        <v>43</v>
      </c>
      <c r="C13" s="113" t="s">
        <v>44</v>
      </c>
      <c r="D13" s="28" t="s">
        <v>45</v>
      </c>
      <c r="E13" s="217" t="s">
        <v>46</v>
      </c>
      <c r="F13" s="190"/>
      <c r="G13" s="212" t="s">
        <v>47</v>
      </c>
      <c r="H13" s="29" t="s">
        <v>27</v>
      </c>
      <c r="I13" s="30">
        <v>205</v>
      </c>
      <c r="J13" s="51">
        <f>(K13*8%)+K13</f>
        <v>0</v>
      </c>
      <c r="K13" s="211"/>
      <c r="L13" s="102">
        <f t="shared" ref="L13:L14" si="0">K13/100</f>
        <v>0</v>
      </c>
      <c r="M13" s="79">
        <f>I13*K13</f>
        <v>0</v>
      </c>
      <c r="N13" s="89">
        <v>27.25</v>
      </c>
      <c r="O13" s="34">
        <f>(K13-N13)/N13</f>
        <v>-1</v>
      </c>
      <c r="P13" s="35">
        <v>27.95</v>
      </c>
    </row>
    <row r="14" spans="1:16" ht="16.5" customHeight="1" x14ac:dyDescent="0.25">
      <c r="A14" s="27"/>
      <c r="B14" s="112"/>
      <c r="C14" s="110"/>
      <c r="D14" s="115"/>
      <c r="E14" s="218"/>
      <c r="F14" s="191"/>
      <c r="G14" s="214" t="s">
        <v>48</v>
      </c>
      <c r="H14" s="36"/>
      <c r="I14" s="37"/>
      <c r="J14" s="77"/>
      <c r="K14" s="288"/>
      <c r="L14" s="126">
        <f t="shared" si="0"/>
        <v>0</v>
      </c>
      <c r="M14" s="81"/>
      <c r="N14" s="120"/>
      <c r="O14" s="49"/>
      <c r="P14" s="69">
        <f>P13-7.61</f>
        <v>20.34</v>
      </c>
    </row>
    <row r="15" spans="1:16" ht="16.5" customHeight="1" x14ac:dyDescent="0.25">
      <c r="A15" s="48">
        <v>2</v>
      </c>
      <c r="B15" s="41" t="s">
        <v>49</v>
      </c>
      <c r="C15" s="110"/>
      <c r="D15" s="43" t="s">
        <v>50</v>
      </c>
      <c r="E15" s="198"/>
      <c r="F15" s="191"/>
      <c r="G15" s="214" t="s">
        <v>51</v>
      </c>
      <c r="H15" s="36" t="s">
        <v>27</v>
      </c>
      <c r="I15" s="37">
        <v>66</v>
      </c>
      <c r="J15" s="78">
        <f t="shared" ref="J15:J29" si="1">(K15*8%)+K15</f>
        <v>0</v>
      </c>
      <c r="K15" s="207"/>
      <c r="L15" s="127">
        <f t="shared" ref="L15:L16" si="2">K15/125</f>
        <v>0</v>
      </c>
      <c r="M15" s="81">
        <f t="shared" ref="M15:M20" si="3">I15*K15</f>
        <v>0</v>
      </c>
      <c r="N15" s="38">
        <v>33.450000000000003</v>
      </c>
      <c r="O15" s="34">
        <f t="shared" ref="O15:O22" si="4">(K15-N15)/N15</f>
        <v>-1</v>
      </c>
      <c r="P15" s="40">
        <v>33.4</v>
      </c>
    </row>
    <row r="16" spans="1:16" ht="16.5" customHeight="1" x14ac:dyDescent="0.25">
      <c r="A16" s="48">
        <v>3</v>
      </c>
      <c r="B16" s="62" t="s">
        <v>52</v>
      </c>
      <c r="C16" s="128"/>
      <c r="D16" s="103" t="s">
        <v>50</v>
      </c>
      <c r="E16" s="201"/>
      <c r="F16" s="202"/>
      <c r="G16" s="215" t="s">
        <v>53</v>
      </c>
      <c r="H16" s="63" t="s">
        <v>27</v>
      </c>
      <c r="I16" s="64">
        <v>74</v>
      </c>
      <c r="J16" s="31">
        <f t="shared" si="1"/>
        <v>0</v>
      </c>
      <c r="K16" s="220"/>
      <c r="L16" s="105">
        <f t="shared" si="2"/>
        <v>0</v>
      </c>
      <c r="M16" s="73">
        <f t="shared" si="3"/>
        <v>0</v>
      </c>
      <c r="N16" s="114">
        <v>29.95</v>
      </c>
      <c r="O16" s="34">
        <f t="shared" si="4"/>
        <v>-1</v>
      </c>
      <c r="P16" s="35">
        <v>29.42</v>
      </c>
    </row>
    <row r="17" spans="1:16" ht="16.5" customHeight="1" x14ac:dyDescent="0.25">
      <c r="A17" s="48">
        <v>4</v>
      </c>
      <c r="B17" s="41" t="s">
        <v>54</v>
      </c>
      <c r="C17" s="113" t="s">
        <v>55</v>
      </c>
      <c r="D17" s="28" t="s">
        <v>56</v>
      </c>
      <c r="E17" s="216"/>
      <c r="F17" s="190"/>
      <c r="G17" s="212" t="s">
        <v>57</v>
      </c>
      <c r="H17" s="29" t="s">
        <v>27</v>
      </c>
      <c r="I17" s="30">
        <v>135</v>
      </c>
      <c r="J17" s="31">
        <f t="shared" si="1"/>
        <v>0</v>
      </c>
      <c r="K17" s="204"/>
      <c r="L17" s="119">
        <f>K17/95</f>
        <v>0</v>
      </c>
      <c r="M17" s="32">
        <f t="shared" si="3"/>
        <v>0</v>
      </c>
      <c r="N17" s="33">
        <v>22.26</v>
      </c>
      <c r="O17" s="34">
        <f t="shared" si="4"/>
        <v>-1</v>
      </c>
      <c r="P17" s="35">
        <v>22.59</v>
      </c>
    </row>
    <row r="18" spans="1:16" ht="36" customHeight="1" x14ac:dyDescent="0.25">
      <c r="A18" s="48">
        <v>5</v>
      </c>
      <c r="B18" s="129" t="s">
        <v>58</v>
      </c>
      <c r="C18" s="130" t="s">
        <v>59</v>
      </c>
      <c r="D18" s="28" t="s">
        <v>60</v>
      </c>
      <c r="E18" s="221"/>
      <c r="F18" s="222"/>
      <c r="G18" s="223"/>
      <c r="H18" s="131"/>
      <c r="I18" s="132">
        <v>77</v>
      </c>
      <c r="J18" s="51">
        <f t="shared" si="1"/>
        <v>0</v>
      </c>
      <c r="K18" s="226"/>
      <c r="L18" s="133">
        <f>K18/65</f>
        <v>0</v>
      </c>
      <c r="M18" s="134">
        <f t="shared" si="3"/>
        <v>0</v>
      </c>
      <c r="N18" s="135">
        <v>40.75</v>
      </c>
      <c r="O18" s="34">
        <f t="shared" si="4"/>
        <v>-1</v>
      </c>
      <c r="P18" s="107">
        <v>20.75</v>
      </c>
    </row>
    <row r="19" spans="1:16" ht="16.5" customHeight="1" x14ac:dyDescent="0.25">
      <c r="A19" s="53">
        <v>6</v>
      </c>
      <c r="B19" s="41" t="s">
        <v>61</v>
      </c>
      <c r="C19" s="74" t="s">
        <v>62</v>
      </c>
      <c r="D19" s="42" t="s">
        <v>36</v>
      </c>
      <c r="E19" s="197"/>
      <c r="F19" s="190"/>
      <c r="G19" s="212" t="s">
        <v>40</v>
      </c>
      <c r="H19" s="29" t="s">
        <v>27</v>
      </c>
      <c r="I19" s="30">
        <v>175</v>
      </c>
      <c r="J19" s="51">
        <f t="shared" si="1"/>
        <v>0</v>
      </c>
      <c r="K19" s="211"/>
      <c r="L19" s="102">
        <f>K19/152</f>
        <v>0</v>
      </c>
      <c r="M19" s="32">
        <f t="shared" si="3"/>
        <v>0</v>
      </c>
      <c r="N19" s="89">
        <v>21.2</v>
      </c>
      <c r="O19" s="34">
        <f t="shared" si="4"/>
        <v>-1</v>
      </c>
      <c r="P19" s="35">
        <v>20.149999999999999</v>
      </c>
    </row>
    <row r="20" spans="1:16" ht="16.5" customHeight="1" x14ac:dyDescent="0.25">
      <c r="A20" s="97">
        <v>7</v>
      </c>
      <c r="B20" s="61"/>
      <c r="C20" s="108" t="s">
        <v>63</v>
      </c>
      <c r="D20" s="43" t="s">
        <v>64</v>
      </c>
      <c r="E20" s="198"/>
      <c r="F20" s="191"/>
      <c r="G20" s="214" t="s">
        <v>65</v>
      </c>
      <c r="H20" s="36"/>
      <c r="I20" s="37">
        <v>10</v>
      </c>
      <c r="J20" s="77">
        <f t="shared" si="1"/>
        <v>0</v>
      </c>
      <c r="K20" s="207"/>
      <c r="L20" s="127">
        <f>K20/38</f>
        <v>0</v>
      </c>
      <c r="M20" s="52">
        <f t="shared" si="3"/>
        <v>0</v>
      </c>
      <c r="N20" s="116">
        <v>7.11</v>
      </c>
      <c r="O20" s="34">
        <f t="shared" si="4"/>
        <v>-1</v>
      </c>
      <c r="P20" s="35">
        <v>6.56</v>
      </c>
    </row>
    <row r="21" spans="1:16" ht="16.5" customHeight="1" x14ac:dyDescent="0.25">
      <c r="A21" s="97">
        <v>8</v>
      </c>
      <c r="B21" s="45" t="s">
        <v>66</v>
      </c>
      <c r="C21" s="86" t="s">
        <v>67</v>
      </c>
      <c r="D21" s="46" t="s">
        <v>39</v>
      </c>
      <c r="E21" s="203"/>
      <c r="F21" s="195"/>
      <c r="G21" s="213" t="s">
        <v>68</v>
      </c>
      <c r="H21" s="59" t="s">
        <v>27</v>
      </c>
      <c r="I21" s="47">
        <v>120</v>
      </c>
      <c r="J21" s="78">
        <f t="shared" si="1"/>
        <v>0</v>
      </c>
      <c r="K21" s="208"/>
      <c r="L21" s="92">
        <f>K21/200</f>
        <v>0</v>
      </c>
      <c r="M21" s="44">
        <f t="shared" ref="M21:M22" si="5">(I21*L21)</f>
        <v>0</v>
      </c>
      <c r="N21" s="33">
        <v>25.5</v>
      </c>
      <c r="O21" s="34">
        <f t="shared" si="4"/>
        <v>-1</v>
      </c>
      <c r="P21" s="35">
        <v>24.5</v>
      </c>
    </row>
    <row r="22" spans="1:16" ht="16.5" customHeight="1" x14ac:dyDescent="0.25">
      <c r="A22" s="97">
        <v>9</v>
      </c>
      <c r="B22" s="45"/>
      <c r="C22" s="86" t="s">
        <v>69</v>
      </c>
      <c r="D22" s="46" t="s">
        <v>70</v>
      </c>
      <c r="E22" s="200"/>
      <c r="F22" s="195"/>
      <c r="G22" s="213" t="s">
        <v>71</v>
      </c>
      <c r="H22" s="59" t="s">
        <v>27</v>
      </c>
      <c r="I22" s="47">
        <v>275</v>
      </c>
      <c r="J22" s="31">
        <f t="shared" si="1"/>
        <v>0</v>
      </c>
      <c r="K22" s="209"/>
      <c r="L22" s="93">
        <f>K22/36</f>
        <v>0</v>
      </c>
      <c r="M22" s="44">
        <f t="shared" si="5"/>
        <v>0</v>
      </c>
      <c r="N22" s="94">
        <v>7.48</v>
      </c>
      <c r="O22" s="34">
        <f t="shared" si="4"/>
        <v>-1</v>
      </c>
      <c r="P22" s="35">
        <v>7.1</v>
      </c>
    </row>
    <row r="23" spans="1:16" ht="16.5" customHeight="1" x14ac:dyDescent="0.25">
      <c r="A23" s="54"/>
      <c r="B23" s="61"/>
      <c r="C23" s="106"/>
      <c r="D23" s="57"/>
      <c r="E23" s="196"/>
      <c r="F23" s="191"/>
      <c r="G23" s="214" t="s">
        <v>28</v>
      </c>
      <c r="H23" s="36"/>
      <c r="I23" s="37"/>
      <c r="J23" s="68">
        <f t="shared" si="1"/>
        <v>0</v>
      </c>
      <c r="K23" s="205"/>
      <c r="L23" s="136"/>
      <c r="M23" s="52"/>
      <c r="N23" s="118"/>
      <c r="O23" s="39"/>
      <c r="P23" s="40"/>
    </row>
    <row r="24" spans="1:16" ht="16.5" customHeight="1" x14ac:dyDescent="0.25">
      <c r="A24" s="85">
        <v>10</v>
      </c>
      <c r="B24" s="45" t="s">
        <v>72</v>
      </c>
      <c r="C24" s="86" t="s">
        <v>73</v>
      </c>
      <c r="D24" s="46" t="s">
        <v>74</v>
      </c>
      <c r="E24" s="203"/>
      <c r="F24" s="195"/>
      <c r="G24" s="213" t="s">
        <v>75</v>
      </c>
      <c r="H24" s="59" t="s">
        <v>27</v>
      </c>
      <c r="I24" s="47">
        <v>25</v>
      </c>
      <c r="J24" s="31">
        <f t="shared" si="1"/>
        <v>0</v>
      </c>
      <c r="K24" s="208"/>
      <c r="L24" s="92">
        <f>K24/96</f>
        <v>0</v>
      </c>
      <c r="M24" s="44">
        <f>(I24*L24)</f>
        <v>0</v>
      </c>
      <c r="N24" s="94">
        <v>23.2</v>
      </c>
      <c r="O24" s="34">
        <f>(K24-N24)/N24</f>
        <v>-1</v>
      </c>
      <c r="P24" s="35">
        <v>19.2</v>
      </c>
    </row>
    <row r="25" spans="1:16" ht="16.5" customHeight="1" x14ac:dyDescent="0.25">
      <c r="A25" s="27"/>
      <c r="B25" s="45"/>
      <c r="C25" s="99" t="s">
        <v>76</v>
      </c>
      <c r="D25" s="58"/>
      <c r="E25" s="196"/>
      <c r="F25" s="191"/>
      <c r="G25" s="214"/>
      <c r="H25" s="36"/>
      <c r="I25" s="37"/>
      <c r="J25" s="31">
        <f t="shared" si="1"/>
        <v>0</v>
      </c>
      <c r="K25" s="205"/>
      <c r="L25" s="136"/>
      <c r="M25" s="52"/>
      <c r="N25" s="38"/>
      <c r="O25" s="39"/>
      <c r="P25" s="35"/>
    </row>
    <row r="26" spans="1:16" ht="16.5" customHeight="1" x14ac:dyDescent="0.25">
      <c r="A26" s="85">
        <v>11</v>
      </c>
      <c r="B26" s="41" t="s">
        <v>77</v>
      </c>
      <c r="C26" s="109" t="s">
        <v>78</v>
      </c>
      <c r="D26" s="42" t="s">
        <v>79</v>
      </c>
      <c r="E26" s="193"/>
      <c r="F26" s="190"/>
      <c r="G26" s="212" t="s">
        <v>65</v>
      </c>
      <c r="H26" s="29" t="s">
        <v>27</v>
      </c>
      <c r="I26" s="30">
        <v>200</v>
      </c>
      <c r="J26" s="31">
        <f t="shared" si="1"/>
        <v>0</v>
      </c>
      <c r="K26" s="204"/>
      <c r="L26" s="119">
        <f>K26/152</f>
        <v>0</v>
      </c>
      <c r="M26" s="32" t="s">
        <v>33</v>
      </c>
      <c r="N26" s="33">
        <v>16.399999999999999</v>
      </c>
      <c r="O26" s="34">
        <f>(K26-N26)/N26</f>
        <v>-1</v>
      </c>
      <c r="P26" s="35">
        <v>15.75</v>
      </c>
    </row>
    <row r="27" spans="1:16" ht="16.5" customHeight="1" x14ac:dyDescent="0.25">
      <c r="A27" s="27"/>
      <c r="B27" s="61"/>
      <c r="C27" s="108" t="s">
        <v>80</v>
      </c>
      <c r="D27" s="57"/>
      <c r="E27" s="196"/>
      <c r="F27" s="191"/>
      <c r="G27" s="214"/>
      <c r="H27" s="36"/>
      <c r="I27" s="37"/>
      <c r="J27" s="31">
        <f t="shared" si="1"/>
        <v>0</v>
      </c>
      <c r="K27" s="205"/>
      <c r="L27" s="136"/>
      <c r="M27" s="52"/>
      <c r="N27" s="38"/>
      <c r="O27" s="49"/>
      <c r="P27" s="35"/>
    </row>
    <row r="28" spans="1:16" ht="16.5" customHeight="1" x14ac:dyDescent="0.25">
      <c r="A28" s="85">
        <v>12</v>
      </c>
      <c r="B28" s="41" t="s">
        <v>81</v>
      </c>
      <c r="C28" s="50" t="s">
        <v>82</v>
      </c>
      <c r="D28" s="42" t="s">
        <v>29</v>
      </c>
      <c r="E28" s="193"/>
      <c r="F28" s="190"/>
      <c r="G28" s="212" t="s">
        <v>65</v>
      </c>
      <c r="H28" s="29" t="s">
        <v>27</v>
      </c>
      <c r="I28" s="30">
        <v>202</v>
      </c>
      <c r="J28" s="31">
        <f t="shared" si="1"/>
        <v>0</v>
      </c>
      <c r="K28" s="204"/>
      <c r="L28" s="119">
        <f>K28/60</f>
        <v>0</v>
      </c>
      <c r="M28" s="79">
        <f>I28*K28</f>
        <v>0</v>
      </c>
      <c r="N28" s="33">
        <v>8.61</v>
      </c>
      <c r="O28" s="34">
        <f>(K28-N28)/N28</f>
        <v>-1</v>
      </c>
      <c r="P28" s="35">
        <v>9.94</v>
      </c>
    </row>
    <row r="29" spans="1:16" ht="16.5" customHeight="1" x14ac:dyDescent="0.25">
      <c r="A29" s="27"/>
      <c r="B29" s="61"/>
      <c r="C29" s="56" t="s">
        <v>83</v>
      </c>
      <c r="D29" s="57"/>
      <c r="E29" s="196"/>
      <c r="F29" s="191"/>
      <c r="G29" s="214"/>
      <c r="H29" s="36"/>
      <c r="I29" s="37"/>
      <c r="J29" s="31">
        <f t="shared" si="1"/>
        <v>0</v>
      </c>
      <c r="K29" s="205"/>
      <c r="L29" s="136"/>
      <c r="M29" s="81"/>
      <c r="N29" s="38"/>
      <c r="O29" s="49"/>
      <c r="P29" s="35"/>
    </row>
    <row r="30" spans="1:16" ht="16.5" customHeight="1" x14ac:dyDescent="0.25">
      <c r="A30" s="85">
        <v>13</v>
      </c>
      <c r="B30" s="45" t="s">
        <v>84</v>
      </c>
      <c r="C30" s="75" t="s">
        <v>85</v>
      </c>
      <c r="D30" s="46" t="s">
        <v>86</v>
      </c>
      <c r="E30" s="200"/>
      <c r="F30" s="192"/>
      <c r="G30" s="213" t="s">
        <v>87</v>
      </c>
      <c r="H30" s="29" t="s">
        <v>27</v>
      </c>
      <c r="I30" s="47">
        <v>20</v>
      </c>
      <c r="J30" s="31"/>
      <c r="K30" s="209"/>
      <c r="L30" s="93"/>
      <c r="M30" s="44"/>
      <c r="N30" s="94">
        <v>51.76</v>
      </c>
      <c r="O30" s="49"/>
      <c r="P30" s="40"/>
    </row>
    <row r="31" spans="1:16" ht="16.5" customHeight="1" x14ac:dyDescent="0.25">
      <c r="A31" s="27"/>
      <c r="B31" s="45"/>
      <c r="C31" s="76"/>
      <c r="D31" s="58"/>
      <c r="E31" s="194"/>
      <c r="F31" s="224"/>
      <c r="G31" s="213"/>
      <c r="H31" s="59"/>
      <c r="I31" s="47"/>
      <c r="J31" s="51"/>
      <c r="K31" s="210"/>
      <c r="L31" s="137"/>
      <c r="M31" s="44"/>
      <c r="N31" s="94"/>
      <c r="O31" s="49"/>
      <c r="P31" s="40"/>
    </row>
    <row r="32" spans="1:16" ht="16.5" customHeight="1" x14ac:dyDescent="0.25">
      <c r="A32" s="97">
        <v>14</v>
      </c>
      <c r="B32" s="41" t="s">
        <v>88</v>
      </c>
      <c r="C32" s="70" t="s">
        <v>89</v>
      </c>
      <c r="D32" s="42" t="s">
        <v>90</v>
      </c>
      <c r="E32" s="197"/>
      <c r="F32" s="190"/>
      <c r="G32" s="212" t="s">
        <v>91</v>
      </c>
      <c r="H32" s="29" t="s">
        <v>27</v>
      </c>
      <c r="I32" s="30">
        <v>16</v>
      </c>
      <c r="J32" s="51">
        <f t="shared" ref="J32:J61" si="6">(K32*8%)+K32</f>
        <v>0</v>
      </c>
      <c r="K32" s="211"/>
      <c r="L32" s="102">
        <f>K32/30</f>
        <v>0</v>
      </c>
      <c r="M32" s="32">
        <f>K32*I32</f>
        <v>0</v>
      </c>
      <c r="N32" s="89">
        <v>5.98</v>
      </c>
      <c r="O32" s="34">
        <f t="shared" ref="O32:O37" si="7">(K32-N32)/N32</f>
        <v>-1</v>
      </c>
      <c r="P32" s="35">
        <v>4.6900000000000004</v>
      </c>
    </row>
    <row r="33" spans="1:16" ht="16.5" customHeight="1" thickBot="1" x14ac:dyDescent="0.3">
      <c r="A33" s="97">
        <v>15</v>
      </c>
      <c r="B33" s="45"/>
      <c r="C33" s="99" t="s">
        <v>92</v>
      </c>
      <c r="D33" s="46" t="s">
        <v>93</v>
      </c>
      <c r="E33" s="199"/>
      <c r="F33" s="195"/>
      <c r="G33" s="213" t="s">
        <v>94</v>
      </c>
      <c r="H33" s="59" t="s">
        <v>27</v>
      </c>
      <c r="I33" s="47">
        <v>90</v>
      </c>
      <c r="J33" s="90">
        <f t="shared" si="6"/>
        <v>0</v>
      </c>
      <c r="K33" s="206"/>
      <c r="L33" s="138">
        <f>K33/120</f>
        <v>0</v>
      </c>
      <c r="M33" s="80">
        <f t="shared" ref="M33:M36" si="8">I33*K33</f>
        <v>0</v>
      </c>
      <c r="N33" s="116">
        <v>16.75</v>
      </c>
      <c r="O33" s="34">
        <f t="shared" si="7"/>
        <v>-1</v>
      </c>
      <c r="P33" s="35">
        <v>12.75</v>
      </c>
    </row>
    <row r="34" spans="1:16" ht="16.5" customHeight="1" x14ac:dyDescent="0.25">
      <c r="A34" s="97">
        <v>16</v>
      </c>
      <c r="B34" s="41" t="s">
        <v>95</v>
      </c>
      <c r="C34" s="74" t="s">
        <v>96</v>
      </c>
      <c r="D34" s="42" t="s">
        <v>97</v>
      </c>
      <c r="E34" s="197"/>
      <c r="F34" s="190"/>
      <c r="G34" s="212" t="s">
        <v>98</v>
      </c>
      <c r="H34" s="29" t="s">
        <v>27</v>
      </c>
      <c r="I34" s="30">
        <v>20</v>
      </c>
      <c r="J34" s="51">
        <f t="shared" si="6"/>
        <v>0</v>
      </c>
      <c r="K34" s="211"/>
      <c r="L34" s="102">
        <f>K34/18</f>
        <v>0</v>
      </c>
      <c r="M34" s="32">
        <f t="shared" si="8"/>
        <v>0</v>
      </c>
      <c r="N34" s="89">
        <v>44.7</v>
      </c>
      <c r="O34" s="34">
        <f t="shared" si="7"/>
        <v>-1</v>
      </c>
      <c r="P34" s="35">
        <v>24.2</v>
      </c>
    </row>
    <row r="35" spans="1:16" ht="16.5" customHeight="1" x14ac:dyDescent="0.25">
      <c r="A35" s="97">
        <v>17</v>
      </c>
      <c r="B35" s="61"/>
      <c r="C35" s="87" t="s">
        <v>99</v>
      </c>
      <c r="D35" s="43" t="s">
        <v>97</v>
      </c>
      <c r="E35" s="198"/>
      <c r="F35" s="191"/>
      <c r="G35" s="214" t="s">
        <v>100</v>
      </c>
      <c r="H35" s="36"/>
      <c r="I35" s="37">
        <v>90</v>
      </c>
      <c r="J35" s="77">
        <f t="shared" si="6"/>
        <v>0</v>
      </c>
      <c r="K35" s="207"/>
      <c r="L35" s="91" t="s">
        <v>25</v>
      </c>
      <c r="M35" s="52">
        <f t="shared" si="8"/>
        <v>0</v>
      </c>
      <c r="N35" s="116">
        <v>28.65</v>
      </c>
      <c r="O35" s="34">
        <f t="shared" si="7"/>
        <v>-1</v>
      </c>
      <c r="P35" s="35">
        <v>27.7</v>
      </c>
    </row>
    <row r="36" spans="1:16" ht="16.5" customHeight="1" x14ac:dyDescent="0.25">
      <c r="A36" s="85">
        <v>18</v>
      </c>
      <c r="B36" s="61" t="s">
        <v>101</v>
      </c>
      <c r="C36" s="56" t="s">
        <v>102</v>
      </c>
      <c r="D36" s="43" t="s">
        <v>103</v>
      </c>
      <c r="E36" s="198"/>
      <c r="F36" s="191"/>
      <c r="G36" s="214" t="s">
        <v>104</v>
      </c>
      <c r="H36" s="36" t="s">
        <v>27</v>
      </c>
      <c r="I36" s="37">
        <v>11</v>
      </c>
      <c r="J36" s="77">
        <f t="shared" si="6"/>
        <v>0</v>
      </c>
      <c r="K36" s="207"/>
      <c r="L36" s="127">
        <f t="shared" ref="L36:L37" si="9">K36/48</f>
        <v>0</v>
      </c>
      <c r="M36" s="81">
        <f t="shared" si="8"/>
        <v>0</v>
      </c>
      <c r="N36" s="114">
        <v>28.65</v>
      </c>
      <c r="O36" s="34">
        <f t="shared" si="7"/>
        <v>-1</v>
      </c>
      <c r="P36" s="35">
        <v>20.5</v>
      </c>
    </row>
    <row r="37" spans="1:16" ht="16.5" customHeight="1" x14ac:dyDescent="0.25">
      <c r="A37" s="85">
        <v>19</v>
      </c>
      <c r="B37" s="45" t="s">
        <v>105</v>
      </c>
      <c r="C37" s="86" t="s">
        <v>106</v>
      </c>
      <c r="D37" s="46" t="s">
        <v>90</v>
      </c>
      <c r="E37" s="193"/>
      <c r="F37" s="195"/>
      <c r="G37" s="213" t="s">
        <v>75</v>
      </c>
      <c r="H37" s="59" t="s">
        <v>27</v>
      </c>
      <c r="I37" s="47">
        <v>10</v>
      </c>
      <c r="J37" s="31">
        <f t="shared" si="6"/>
        <v>0</v>
      </c>
      <c r="K37" s="208"/>
      <c r="L37" s="92">
        <f t="shared" si="9"/>
        <v>0</v>
      </c>
      <c r="M37" s="44">
        <f>(I37*K37)</f>
        <v>0</v>
      </c>
      <c r="N37" s="94">
        <v>17.7</v>
      </c>
      <c r="O37" s="34">
        <f t="shared" si="7"/>
        <v>-1</v>
      </c>
      <c r="P37" s="35">
        <v>17.899999999999999</v>
      </c>
    </row>
    <row r="38" spans="1:16" ht="16.5" customHeight="1" x14ac:dyDescent="0.25">
      <c r="A38" s="27"/>
      <c r="B38" s="45"/>
      <c r="C38" s="99" t="s">
        <v>107</v>
      </c>
      <c r="D38" s="58"/>
      <c r="E38" s="200"/>
      <c r="F38" s="195"/>
      <c r="G38" s="213"/>
      <c r="H38" s="59"/>
      <c r="I38" s="47"/>
      <c r="J38" s="31">
        <f t="shared" si="6"/>
        <v>0</v>
      </c>
      <c r="K38" s="209"/>
      <c r="L38" s="93"/>
      <c r="M38" s="44"/>
      <c r="N38" s="94"/>
      <c r="O38" s="39"/>
      <c r="P38" s="35"/>
    </row>
    <row r="39" spans="1:16" ht="16.5" customHeight="1" x14ac:dyDescent="0.25">
      <c r="A39" s="85">
        <v>20</v>
      </c>
      <c r="B39" s="41" t="s">
        <v>108</v>
      </c>
      <c r="C39" s="139" t="s">
        <v>109</v>
      </c>
      <c r="D39" s="42" t="s">
        <v>110</v>
      </c>
      <c r="E39" s="193"/>
      <c r="F39" s="190"/>
      <c r="G39" s="212" t="s">
        <v>75</v>
      </c>
      <c r="H39" s="29" t="s">
        <v>27</v>
      </c>
      <c r="I39" s="30">
        <v>24</v>
      </c>
      <c r="J39" s="31">
        <f t="shared" si="6"/>
        <v>0</v>
      </c>
      <c r="K39" s="204"/>
      <c r="L39" s="119">
        <f>K39/36</f>
        <v>0</v>
      </c>
      <c r="M39" s="32">
        <f>(I39*K39)</f>
        <v>0</v>
      </c>
      <c r="N39" s="33">
        <v>21.49</v>
      </c>
      <c r="O39" s="34">
        <f>(K39-N39)/N39</f>
        <v>-1</v>
      </c>
      <c r="P39" s="35">
        <v>10.99</v>
      </c>
    </row>
    <row r="40" spans="1:16" ht="16.5" customHeight="1" x14ac:dyDescent="0.25">
      <c r="A40" s="27"/>
      <c r="B40" s="61"/>
      <c r="C40" s="67" t="s">
        <v>111</v>
      </c>
      <c r="D40" s="57"/>
      <c r="E40" s="196"/>
      <c r="F40" s="191"/>
      <c r="G40" s="214"/>
      <c r="H40" s="36"/>
      <c r="I40" s="37"/>
      <c r="J40" s="31">
        <f t="shared" si="6"/>
        <v>0</v>
      </c>
      <c r="K40" s="205"/>
      <c r="L40" s="136"/>
      <c r="M40" s="52"/>
      <c r="N40" s="38"/>
      <c r="O40" s="39"/>
      <c r="P40" s="35"/>
    </row>
    <row r="41" spans="1:16" ht="16.5" customHeight="1" x14ac:dyDescent="0.25">
      <c r="A41" s="85">
        <v>21</v>
      </c>
      <c r="B41" s="41" t="s">
        <v>112</v>
      </c>
      <c r="C41" s="60" t="s">
        <v>113</v>
      </c>
      <c r="D41" s="42" t="s">
        <v>114</v>
      </c>
      <c r="E41" s="193"/>
      <c r="F41" s="190"/>
      <c r="G41" s="212" t="s">
        <v>75</v>
      </c>
      <c r="H41" s="29" t="s">
        <v>27</v>
      </c>
      <c r="I41" s="30">
        <v>10</v>
      </c>
      <c r="J41" s="31">
        <f t="shared" si="6"/>
        <v>0</v>
      </c>
      <c r="K41" s="204"/>
      <c r="L41" s="119">
        <f>K41/50</f>
        <v>0</v>
      </c>
      <c r="M41" s="32">
        <f>(I41*K41)</f>
        <v>0</v>
      </c>
      <c r="N41" s="33">
        <v>38.950000000000003</v>
      </c>
      <c r="O41" s="34">
        <f>(K41-N41)/N41</f>
        <v>-1</v>
      </c>
      <c r="P41" s="35">
        <v>29.25</v>
      </c>
    </row>
    <row r="42" spans="1:16" ht="16.5" customHeight="1" x14ac:dyDescent="0.25">
      <c r="A42" s="27"/>
      <c r="B42" s="61"/>
      <c r="C42" s="67" t="s">
        <v>115</v>
      </c>
      <c r="D42" s="57"/>
      <c r="E42" s="196"/>
      <c r="F42" s="191"/>
      <c r="G42" s="214"/>
      <c r="H42" s="36"/>
      <c r="I42" s="37"/>
      <c r="J42" s="31">
        <f t="shared" si="6"/>
        <v>0</v>
      </c>
      <c r="K42" s="205"/>
      <c r="L42" s="136"/>
      <c r="M42" s="52"/>
      <c r="N42" s="38"/>
      <c r="O42" s="49"/>
      <c r="P42" s="35"/>
    </row>
    <row r="43" spans="1:16" ht="16.5" customHeight="1" x14ac:dyDescent="0.25">
      <c r="A43" s="85">
        <v>22</v>
      </c>
      <c r="B43" s="45" t="s">
        <v>116</v>
      </c>
      <c r="C43" s="140" t="s">
        <v>117</v>
      </c>
      <c r="D43" s="46" t="s">
        <v>26</v>
      </c>
      <c r="E43" s="193"/>
      <c r="F43" s="190"/>
      <c r="G43" s="213" t="s">
        <v>118</v>
      </c>
      <c r="H43" s="59" t="s">
        <v>31</v>
      </c>
      <c r="I43" s="47">
        <v>20</v>
      </c>
      <c r="J43" s="31">
        <f t="shared" si="6"/>
        <v>0</v>
      </c>
      <c r="K43" s="209"/>
      <c r="L43" s="93">
        <f>K43/5</f>
        <v>0</v>
      </c>
      <c r="M43" s="44">
        <f>I43*K43</f>
        <v>0</v>
      </c>
      <c r="N43" s="94">
        <v>8.98</v>
      </c>
      <c r="O43" s="34">
        <f>(K43-N43)/N43</f>
        <v>-1</v>
      </c>
      <c r="P43" s="35">
        <v>10.4</v>
      </c>
    </row>
    <row r="44" spans="1:16" ht="16.5" customHeight="1" x14ac:dyDescent="0.25">
      <c r="A44" s="27"/>
      <c r="B44" s="45"/>
      <c r="C44" s="99"/>
      <c r="D44" s="58"/>
      <c r="E44" s="196"/>
      <c r="F44" s="191"/>
      <c r="G44" s="213" t="s">
        <v>28</v>
      </c>
      <c r="H44" s="59"/>
      <c r="I44" s="47"/>
      <c r="J44" s="31">
        <f t="shared" si="6"/>
        <v>0</v>
      </c>
      <c r="K44" s="209"/>
      <c r="L44" s="93" t="s">
        <v>25</v>
      </c>
      <c r="M44" s="44"/>
      <c r="N44" s="94"/>
      <c r="O44" s="49"/>
      <c r="P44" s="35"/>
    </row>
    <row r="45" spans="1:16" ht="27.75" customHeight="1" x14ac:dyDescent="0.25">
      <c r="A45" s="85">
        <v>23</v>
      </c>
      <c r="B45" s="62" t="s">
        <v>119</v>
      </c>
      <c r="C45" s="141" t="s">
        <v>120</v>
      </c>
      <c r="D45" s="142" t="s">
        <v>121</v>
      </c>
      <c r="E45" s="219"/>
      <c r="F45" s="202"/>
      <c r="G45" s="215" t="s">
        <v>122</v>
      </c>
      <c r="H45" s="63" t="s">
        <v>27</v>
      </c>
      <c r="I45" s="64">
        <v>122</v>
      </c>
      <c r="J45" s="31">
        <f t="shared" si="6"/>
        <v>0</v>
      </c>
      <c r="K45" s="220"/>
      <c r="L45" s="105">
        <f>K45/138</f>
        <v>0</v>
      </c>
      <c r="M45" s="65">
        <f>I45*K45</f>
        <v>0</v>
      </c>
      <c r="N45" s="114">
        <v>32.75</v>
      </c>
      <c r="O45" s="34">
        <f t="shared" ref="O45:O46" si="10">(K45-N45)/N45</f>
        <v>-1</v>
      </c>
      <c r="P45" s="35">
        <v>22</v>
      </c>
    </row>
    <row r="46" spans="1:16" ht="16.5" customHeight="1" x14ac:dyDescent="0.25">
      <c r="A46" s="85">
        <v>24</v>
      </c>
      <c r="B46" s="45" t="s">
        <v>123</v>
      </c>
      <c r="C46" s="66" t="s">
        <v>124</v>
      </c>
      <c r="D46" s="46" t="s">
        <v>125</v>
      </c>
      <c r="E46" s="203"/>
      <c r="F46" s="195"/>
      <c r="G46" s="213" t="s">
        <v>126</v>
      </c>
      <c r="H46" s="59" t="s">
        <v>27</v>
      </c>
      <c r="I46" s="47">
        <v>10</v>
      </c>
      <c r="J46" s="31">
        <f t="shared" si="6"/>
        <v>0</v>
      </c>
      <c r="K46" s="209"/>
      <c r="L46" s="93">
        <f>K46/56</f>
        <v>0</v>
      </c>
      <c r="M46" s="80">
        <f>K46*I46</f>
        <v>0</v>
      </c>
      <c r="N46" s="94">
        <v>31</v>
      </c>
      <c r="O46" s="34">
        <f t="shared" si="10"/>
        <v>-1</v>
      </c>
      <c r="P46" s="35">
        <v>32.75</v>
      </c>
    </row>
    <row r="47" spans="1:16" ht="16.5" customHeight="1" x14ac:dyDescent="0.25">
      <c r="A47" s="27"/>
      <c r="B47" s="45"/>
      <c r="C47" s="99" t="s">
        <v>127</v>
      </c>
      <c r="D47" s="58"/>
      <c r="E47" s="200"/>
      <c r="F47" s="195"/>
      <c r="G47" s="213" t="s">
        <v>28</v>
      </c>
      <c r="H47" s="59"/>
      <c r="I47" s="47"/>
      <c r="J47" s="31">
        <f t="shared" si="6"/>
        <v>0</v>
      </c>
      <c r="K47" s="209"/>
      <c r="L47" s="117"/>
      <c r="M47" s="83"/>
      <c r="N47" s="94"/>
      <c r="O47" s="39"/>
      <c r="P47" s="35"/>
    </row>
    <row r="48" spans="1:16" ht="16.5" customHeight="1" x14ac:dyDescent="0.25">
      <c r="A48" s="85">
        <v>25</v>
      </c>
      <c r="B48" s="41" t="s">
        <v>128</v>
      </c>
      <c r="C48" s="74" t="s">
        <v>129</v>
      </c>
      <c r="D48" s="42" t="s">
        <v>50</v>
      </c>
      <c r="E48" s="193"/>
      <c r="F48" s="190"/>
      <c r="G48" s="212" t="s">
        <v>38</v>
      </c>
      <c r="H48" s="29" t="s">
        <v>27</v>
      </c>
      <c r="I48" s="30">
        <v>130</v>
      </c>
      <c r="J48" s="31">
        <f t="shared" si="6"/>
        <v>0</v>
      </c>
      <c r="K48" s="204"/>
      <c r="L48" s="95">
        <f>K48/100</f>
        <v>0</v>
      </c>
      <c r="M48" s="32">
        <f>K48*I48</f>
        <v>0</v>
      </c>
      <c r="N48" s="33">
        <v>36.450000000000003</v>
      </c>
      <c r="O48" s="34">
        <f>(K48-N48)/N48</f>
        <v>-1</v>
      </c>
      <c r="P48" s="35">
        <v>31.75</v>
      </c>
    </row>
    <row r="49" spans="1:16" ht="16.5" customHeight="1" x14ac:dyDescent="0.25">
      <c r="A49" s="27"/>
      <c r="B49" s="61"/>
      <c r="C49" s="84"/>
      <c r="D49" s="57"/>
      <c r="E49" s="196"/>
      <c r="F49" s="191"/>
      <c r="G49" s="214" t="s">
        <v>130</v>
      </c>
      <c r="H49" s="36"/>
      <c r="I49" s="37"/>
      <c r="J49" s="31">
        <f t="shared" si="6"/>
        <v>0</v>
      </c>
      <c r="K49" s="205"/>
      <c r="L49" s="98" t="s">
        <v>131</v>
      </c>
      <c r="M49" s="52"/>
      <c r="N49" s="38"/>
      <c r="O49" s="49"/>
      <c r="P49" s="35"/>
    </row>
    <row r="50" spans="1:16" ht="16.5" customHeight="1" x14ac:dyDescent="0.25">
      <c r="A50" s="85">
        <v>26</v>
      </c>
      <c r="B50" s="41" t="s">
        <v>132</v>
      </c>
      <c r="C50" s="60" t="s">
        <v>133</v>
      </c>
      <c r="D50" s="42" t="s">
        <v>134</v>
      </c>
      <c r="E50" s="193"/>
      <c r="F50" s="190"/>
      <c r="G50" s="212" t="s">
        <v>126</v>
      </c>
      <c r="H50" s="29" t="s">
        <v>27</v>
      </c>
      <c r="I50" s="30">
        <v>10</v>
      </c>
      <c r="J50" s="31">
        <f t="shared" si="6"/>
        <v>0</v>
      </c>
      <c r="K50" s="204"/>
      <c r="L50" s="119">
        <f>K50/60</f>
        <v>0</v>
      </c>
      <c r="M50" s="32">
        <f>(I50*K50)</f>
        <v>0</v>
      </c>
      <c r="N50" s="33">
        <v>39.4</v>
      </c>
      <c r="O50" s="34">
        <f>(K50-N50)/N50</f>
        <v>-1</v>
      </c>
      <c r="P50" s="35">
        <v>32.450000000000003</v>
      </c>
    </row>
    <row r="51" spans="1:16" ht="16.5" customHeight="1" x14ac:dyDescent="0.25">
      <c r="A51" s="27"/>
      <c r="B51" s="61"/>
      <c r="C51" s="67" t="s">
        <v>135</v>
      </c>
      <c r="D51" s="57"/>
      <c r="E51" s="196"/>
      <c r="F51" s="191"/>
      <c r="G51" s="214" t="s">
        <v>28</v>
      </c>
      <c r="H51" s="36"/>
      <c r="I51" s="37"/>
      <c r="J51" s="31">
        <f t="shared" si="6"/>
        <v>0</v>
      </c>
      <c r="K51" s="205"/>
      <c r="L51" s="136"/>
      <c r="M51" s="52"/>
      <c r="N51" s="38"/>
      <c r="O51" s="49"/>
      <c r="P51" s="35"/>
    </row>
    <row r="52" spans="1:16" ht="16.5" customHeight="1" x14ac:dyDescent="0.25">
      <c r="A52" s="85">
        <v>27</v>
      </c>
      <c r="B52" s="41" t="s">
        <v>136</v>
      </c>
      <c r="C52" s="70" t="s">
        <v>137</v>
      </c>
      <c r="D52" s="42" t="s">
        <v>29</v>
      </c>
      <c r="E52" s="193"/>
      <c r="F52" s="195"/>
      <c r="G52" s="213" t="s">
        <v>138</v>
      </c>
      <c r="H52" s="59" t="s">
        <v>139</v>
      </c>
      <c r="I52" s="47">
        <v>65</v>
      </c>
      <c r="J52" s="31">
        <f t="shared" si="6"/>
        <v>0</v>
      </c>
      <c r="K52" s="209"/>
      <c r="L52" s="96">
        <f>K52/5</f>
        <v>0</v>
      </c>
      <c r="M52" s="44">
        <f t="shared" ref="M52:M53" si="11">I52*K52</f>
        <v>0</v>
      </c>
      <c r="N52" s="94">
        <v>6.46</v>
      </c>
      <c r="O52" s="34">
        <f t="shared" ref="O52:O55" si="12">(K52-N52)/N52</f>
        <v>-1</v>
      </c>
      <c r="P52" s="35">
        <v>6.23</v>
      </c>
    </row>
    <row r="53" spans="1:16" ht="24" x14ac:dyDescent="0.25">
      <c r="A53" s="85">
        <v>28</v>
      </c>
      <c r="B53" s="62" t="s">
        <v>140</v>
      </c>
      <c r="C53" s="72" t="s">
        <v>141</v>
      </c>
      <c r="D53" s="142" t="s">
        <v>35</v>
      </c>
      <c r="E53" s="219"/>
      <c r="F53" s="202"/>
      <c r="G53" s="225" t="s">
        <v>142</v>
      </c>
      <c r="H53" s="63" t="s">
        <v>34</v>
      </c>
      <c r="I53" s="64">
        <v>190</v>
      </c>
      <c r="J53" s="31">
        <f t="shared" si="6"/>
        <v>0</v>
      </c>
      <c r="K53" s="220"/>
      <c r="L53" s="101">
        <f>K53/12</f>
        <v>0</v>
      </c>
      <c r="M53" s="65">
        <f t="shared" si="11"/>
        <v>0</v>
      </c>
      <c r="N53" s="114">
        <v>16.3</v>
      </c>
      <c r="O53" s="34">
        <f t="shared" si="12"/>
        <v>-1</v>
      </c>
      <c r="P53" s="35">
        <v>16.3</v>
      </c>
    </row>
    <row r="54" spans="1:16" ht="15.75" x14ac:dyDescent="0.25">
      <c r="A54" s="85">
        <v>29</v>
      </c>
      <c r="B54" s="45" t="s">
        <v>143</v>
      </c>
      <c r="C54" s="66" t="s">
        <v>144</v>
      </c>
      <c r="D54" s="46" t="s">
        <v>145</v>
      </c>
      <c r="E54" s="200"/>
      <c r="F54" s="195"/>
      <c r="G54" s="213" t="s">
        <v>146</v>
      </c>
      <c r="H54" s="59" t="s">
        <v>27</v>
      </c>
      <c r="I54" s="47">
        <v>23</v>
      </c>
      <c r="J54" s="31">
        <f t="shared" si="6"/>
        <v>0</v>
      </c>
      <c r="K54" s="209"/>
      <c r="L54" s="96">
        <f>K54/3</f>
        <v>0</v>
      </c>
      <c r="M54" s="44">
        <f t="shared" ref="M54:M55" si="13">K54*I54</f>
        <v>0</v>
      </c>
      <c r="N54" s="94">
        <v>6.77</v>
      </c>
      <c r="O54" s="34">
        <f t="shared" si="12"/>
        <v>-1</v>
      </c>
      <c r="P54" s="35">
        <v>5.08</v>
      </c>
    </row>
    <row r="55" spans="1:16" ht="16.5" customHeight="1" x14ac:dyDescent="0.25">
      <c r="A55" s="85">
        <v>30</v>
      </c>
      <c r="B55" s="41" t="s">
        <v>147</v>
      </c>
      <c r="C55" s="70" t="s">
        <v>148</v>
      </c>
      <c r="D55" s="42" t="s">
        <v>149</v>
      </c>
      <c r="E55" s="193"/>
      <c r="F55" s="190"/>
      <c r="G55" s="212" t="s">
        <v>150</v>
      </c>
      <c r="H55" s="29" t="s">
        <v>27</v>
      </c>
      <c r="I55" s="30">
        <v>20</v>
      </c>
      <c r="J55" s="31">
        <f t="shared" si="6"/>
        <v>0</v>
      </c>
      <c r="K55" s="204"/>
      <c r="L55" s="95">
        <f>K55/64</f>
        <v>0</v>
      </c>
      <c r="M55" s="32">
        <f t="shared" si="13"/>
        <v>0</v>
      </c>
      <c r="N55" s="33">
        <v>11.15</v>
      </c>
      <c r="O55" s="34">
        <f t="shared" si="12"/>
        <v>-1</v>
      </c>
      <c r="P55" s="35">
        <v>11.1</v>
      </c>
    </row>
    <row r="56" spans="1:16" ht="16.5" customHeight="1" x14ac:dyDescent="0.25">
      <c r="A56" s="27"/>
      <c r="B56" s="61"/>
      <c r="C56" s="71"/>
      <c r="D56" s="57"/>
      <c r="E56" s="196"/>
      <c r="F56" s="191"/>
      <c r="G56" s="214"/>
      <c r="H56" s="36"/>
      <c r="I56" s="37"/>
      <c r="J56" s="31">
        <f t="shared" si="6"/>
        <v>0</v>
      </c>
      <c r="K56" s="205"/>
      <c r="L56" s="98" t="s">
        <v>32</v>
      </c>
      <c r="M56" s="52"/>
      <c r="N56" s="38"/>
      <c r="O56" s="49"/>
      <c r="P56" s="35"/>
    </row>
    <row r="57" spans="1:16" ht="16.5" customHeight="1" x14ac:dyDescent="0.25">
      <c r="A57" s="85">
        <v>31</v>
      </c>
      <c r="B57" s="41" t="s">
        <v>151</v>
      </c>
      <c r="C57" s="55" t="s">
        <v>152</v>
      </c>
      <c r="D57" s="42" t="s">
        <v>153</v>
      </c>
      <c r="E57" s="193"/>
      <c r="F57" s="190"/>
      <c r="G57" s="212" t="s">
        <v>37</v>
      </c>
      <c r="H57" s="29" t="s">
        <v>27</v>
      </c>
      <c r="I57" s="30">
        <v>63</v>
      </c>
      <c r="J57" s="31">
        <f t="shared" si="6"/>
        <v>0</v>
      </c>
      <c r="K57" s="204"/>
      <c r="L57" s="95">
        <f>K57/8</f>
        <v>0</v>
      </c>
      <c r="M57" s="32">
        <f>I57*K57</f>
        <v>0</v>
      </c>
      <c r="N57" s="33">
        <v>22.75</v>
      </c>
      <c r="O57" s="34">
        <f>(K57-N57)/N57</f>
        <v>-1</v>
      </c>
      <c r="P57" s="35">
        <v>15.75</v>
      </c>
    </row>
    <row r="58" spans="1:16" ht="16.5" customHeight="1" x14ac:dyDescent="0.25">
      <c r="A58" s="27"/>
      <c r="B58" s="61"/>
      <c r="C58" s="56" t="s">
        <v>154</v>
      </c>
      <c r="D58" s="57"/>
      <c r="E58" s="196"/>
      <c r="F58" s="191"/>
      <c r="G58" s="214" t="s">
        <v>155</v>
      </c>
      <c r="H58" s="36"/>
      <c r="I58" s="37"/>
      <c r="J58" s="31">
        <f t="shared" si="6"/>
        <v>0</v>
      </c>
      <c r="K58" s="205"/>
      <c r="L58" s="98" t="s">
        <v>156</v>
      </c>
      <c r="M58" s="52"/>
      <c r="N58" s="38"/>
      <c r="O58" s="39"/>
      <c r="P58" s="35"/>
    </row>
    <row r="59" spans="1:16" ht="16.5" customHeight="1" x14ac:dyDescent="0.25">
      <c r="A59" s="85">
        <v>32</v>
      </c>
      <c r="B59" s="41" t="s">
        <v>157</v>
      </c>
      <c r="C59" s="72" t="s">
        <v>158</v>
      </c>
      <c r="D59" s="103" t="s">
        <v>26</v>
      </c>
      <c r="E59" s="201"/>
      <c r="F59" s="202"/>
      <c r="G59" s="215" t="s">
        <v>75</v>
      </c>
      <c r="H59" s="63" t="s">
        <v>27</v>
      </c>
      <c r="I59" s="64">
        <v>75</v>
      </c>
      <c r="J59" s="31">
        <f t="shared" si="6"/>
        <v>0</v>
      </c>
      <c r="K59" s="220"/>
      <c r="L59" s="101">
        <f>K59/10</f>
        <v>0</v>
      </c>
      <c r="M59" s="65">
        <f t="shared" ref="M59:M61" si="14">I59*K59</f>
        <v>0</v>
      </c>
      <c r="N59" s="114">
        <v>14.62</v>
      </c>
      <c r="O59" s="34">
        <f t="shared" ref="O59:O61" si="15">(K59-N59)/N59</f>
        <v>-1</v>
      </c>
      <c r="P59" s="35">
        <v>11.95</v>
      </c>
    </row>
    <row r="60" spans="1:16" ht="16.5" customHeight="1" x14ac:dyDescent="0.25">
      <c r="A60" s="85">
        <v>33</v>
      </c>
      <c r="B60" s="45"/>
      <c r="C60" s="143" t="s">
        <v>159</v>
      </c>
      <c r="D60" s="103" t="s">
        <v>29</v>
      </c>
      <c r="E60" s="201"/>
      <c r="F60" s="202"/>
      <c r="G60" s="215"/>
      <c r="H60" s="63" t="s">
        <v>27</v>
      </c>
      <c r="I60" s="64">
        <v>128</v>
      </c>
      <c r="J60" s="31">
        <f t="shared" si="6"/>
        <v>0</v>
      </c>
      <c r="K60" s="220"/>
      <c r="L60" s="101">
        <f>K60/5</f>
        <v>0</v>
      </c>
      <c r="M60" s="65">
        <f t="shared" si="14"/>
        <v>0</v>
      </c>
      <c r="N60" s="114">
        <v>10.8</v>
      </c>
      <c r="O60" s="34">
        <f t="shared" si="15"/>
        <v>-1</v>
      </c>
      <c r="P60" s="35">
        <v>8.0500000000000007</v>
      </c>
    </row>
    <row r="61" spans="1:16" ht="16.5" customHeight="1" x14ac:dyDescent="0.25">
      <c r="A61" s="85">
        <v>34</v>
      </c>
      <c r="B61" s="62" t="s">
        <v>160</v>
      </c>
      <c r="C61" s="72" t="s">
        <v>161</v>
      </c>
      <c r="D61" s="103" t="s">
        <v>162</v>
      </c>
      <c r="E61" s="201"/>
      <c r="F61" s="202"/>
      <c r="G61" s="215" t="s">
        <v>163</v>
      </c>
      <c r="H61" s="63" t="s">
        <v>30</v>
      </c>
      <c r="I61" s="64">
        <v>25</v>
      </c>
      <c r="J61" s="31">
        <f t="shared" si="6"/>
        <v>0</v>
      </c>
      <c r="K61" s="220"/>
      <c r="L61" s="101">
        <f>K61/40</f>
        <v>0</v>
      </c>
      <c r="M61" s="65">
        <f t="shared" si="14"/>
        <v>0</v>
      </c>
      <c r="N61" s="114">
        <v>7.5</v>
      </c>
      <c r="O61" s="34">
        <f t="shared" si="15"/>
        <v>-1</v>
      </c>
      <c r="P61" s="35">
        <v>7.32</v>
      </c>
    </row>
    <row r="62" spans="1:16" ht="15.75" x14ac:dyDescent="0.25">
      <c r="A62" s="144"/>
      <c r="B62" s="250" t="s">
        <v>164</v>
      </c>
      <c r="C62" s="242"/>
      <c r="D62" s="242"/>
      <c r="E62" s="251"/>
      <c r="F62" s="145"/>
      <c r="G62" s="244" t="s">
        <v>165</v>
      </c>
      <c r="H62" s="242"/>
      <c r="I62" s="242"/>
      <c r="J62" s="242"/>
      <c r="K62" s="242"/>
      <c r="L62" s="242"/>
      <c r="M62" s="243"/>
      <c r="N62" s="146"/>
      <c r="O62" s="147"/>
      <c r="P62" s="35"/>
    </row>
    <row r="63" spans="1:16" ht="16.5" customHeight="1" x14ac:dyDescent="0.25">
      <c r="A63" s="97">
        <v>35</v>
      </c>
      <c r="B63" s="62"/>
      <c r="C63" s="100" t="s">
        <v>166</v>
      </c>
      <c r="D63" s="148" t="s">
        <v>167</v>
      </c>
      <c r="E63" s="227"/>
      <c r="F63" s="202"/>
      <c r="G63" s="225" t="s">
        <v>168</v>
      </c>
      <c r="H63" s="29" t="s">
        <v>27</v>
      </c>
      <c r="I63" s="104">
        <v>40</v>
      </c>
      <c r="J63" s="31">
        <f t="shared" ref="J63:J66" si="16">(K63*8%)+K63</f>
        <v>0</v>
      </c>
      <c r="K63" s="220"/>
      <c r="L63" s="105">
        <f t="shared" ref="L63:L66" si="17">K63/48</f>
        <v>0</v>
      </c>
      <c r="M63" s="73">
        <f t="shared" ref="M63:M66" si="18">K63*I63</f>
        <v>0</v>
      </c>
      <c r="N63" s="149">
        <v>28</v>
      </c>
      <c r="O63" s="34">
        <f t="shared" ref="O63:O66" si="19">(K63-N63)/N63</f>
        <v>-1</v>
      </c>
      <c r="P63" s="35">
        <v>27.6</v>
      </c>
    </row>
    <row r="64" spans="1:16" ht="16.5" customHeight="1" x14ac:dyDescent="0.25">
      <c r="A64" s="97">
        <v>36</v>
      </c>
      <c r="B64" s="61"/>
      <c r="C64" s="100" t="s">
        <v>169</v>
      </c>
      <c r="D64" s="148" t="s">
        <v>167</v>
      </c>
      <c r="E64" s="227"/>
      <c r="F64" s="202"/>
      <c r="G64" s="225" t="s">
        <v>170</v>
      </c>
      <c r="H64" s="29" t="s">
        <v>27</v>
      </c>
      <c r="I64" s="104">
        <v>18</v>
      </c>
      <c r="J64" s="31">
        <f t="shared" si="16"/>
        <v>0</v>
      </c>
      <c r="K64" s="220"/>
      <c r="L64" s="105">
        <f t="shared" si="17"/>
        <v>0</v>
      </c>
      <c r="M64" s="73">
        <f t="shared" si="18"/>
        <v>0</v>
      </c>
      <c r="N64" s="149">
        <v>42.6</v>
      </c>
      <c r="O64" s="34">
        <f t="shared" si="19"/>
        <v>-1</v>
      </c>
      <c r="P64" s="35">
        <v>41.7</v>
      </c>
    </row>
    <row r="65" spans="1:16" ht="16.5" customHeight="1" x14ac:dyDescent="0.25">
      <c r="A65" s="111">
        <v>37</v>
      </c>
      <c r="B65" s="61"/>
      <c r="C65" s="100" t="s">
        <v>171</v>
      </c>
      <c r="D65" s="148" t="s">
        <v>167</v>
      </c>
      <c r="E65" s="227"/>
      <c r="F65" s="202"/>
      <c r="G65" s="225" t="s">
        <v>172</v>
      </c>
      <c r="H65" s="29" t="s">
        <v>27</v>
      </c>
      <c r="I65" s="104">
        <v>17</v>
      </c>
      <c r="J65" s="31">
        <f t="shared" si="16"/>
        <v>0</v>
      </c>
      <c r="K65" s="220"/>
      <c r="L65" s="105">
        <f t="shared" si="17"/>
        <v>0</v>
      </c>
      <c r="M65" s="73">
        <f t="shared" si="18"/>
        <v>0</v>
      </c>
      <c r="N65" s="149">
        <v>36.4</v>
      </c>
      <c r="O65" s="34">
        <f t="shared" si="19"/>
        <v>-1</v>
      </c>
      <c r="P65" s="35">
        <v>36.4</v>
      </c>
    </row>
    <row r="66" spans="1:16" ht="16.5" customHeight="1" x14ac:dyDescent="0.25">
      <c r="A66" s="111">
        <v>38</v>
      </c>
      <c r="B66" s="61"/>
      <c r="C66" s="100" t="s">
        <v>173</v>
      </c>
      <c r="D66" s="148" t="s">
        <v>167</v>
      </c>
      <c r="E66" s="227"/>
      <c r="F66" s="202"/>
      <c r="G66" s="225" t="s">
        <v>174</v>
      </c>
      <c r="H66" s="63" t="s">
        <v>27</v>
      </c>
      <c r="I66" s="104">
        <v>18</v>
      </c>
      <c r="J66" s="68">
        <f t="shared" si="16"/>
        <v>0</v>
      </c>
      <c r="K66" s="220"/>
      <c r="L66" s="105">
        <f t="shared" si="17"/>
        <v>0</v>
      </c>
      <c r="M66" s="73">
        <f t="shared" si="18"/>
        <v>0</v>
      </c>
      <c r="N66" s="149">
        <v>25.95</v>
      </c>
      <c r="O66" s="34">
        <f t="shared" si="19"/>
        <v>-1</v>
      </c>
      <c r="P66" s="35">
        <v>25.95</v>
      </c>
    </row>
    <row r="67" spans="1:16" ht="16.5" customHeight="1" x14ac:dyDescent="0.25">
      <c r="A67" s="150"/>
      <c r="B67" s="245" t="s">
        <v>175</v>
      </c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7"/>
      <c r="O67" s="121" t="s">
        <v>41</v>
      </c>
      <c r="P67" s="151"/>
    </row>
    <row r="68" spans="1:16" ht="30" customHeight="1" thickTop="1" thickBot="1" x14ac:dyDescent="0.25">
      <c r="A68" s="152"/>
      <c r="B68" s="239" t="s">
        <v>176</v>
      </c>
      <c r="C68" s="240"/>
      <c r="D68" s="240"/>
      <c r="E68" s="240"/>
      <c r="F68" s="240"/>
      <c r="G68" s="240"/>
      <c r="H68" s="240"/>
      <c r="I68" s="240"/>
      <c r="J68" s="153"/>
      <c r="K68" s="248">
        <f>SUM(M13:M66)</f>
        <v>0</v>
      </c>
      <c r="L68" s="240"/>
      <c r="M68" s="249"/>
      <c r="N68" s="88"/>
      <c r="O68" s="154">
        <f>SUM(O13:O66)/39</f>
        <v>-0.94871794871794868</v>
      </c>
      <c r="P68" s="122"/>
    </row>
    <row r="69" spans="1:16" ht="40.5" customHeight="1" thickTop="1" x14ac:dyDescent="0.5">
      <c r="A69" s="160"/>
      <c r="B69" s="252" t="s">
        <v>177</v>
      </c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168"/>
      <c r="O69" s="155" t="s">
        <v>41</v>
      </c>
      <c r="P69" s="156"/>
    </row>
    <row r="70" spans="1:16" ht="24.75" customHeight="1" thickBot="1" x14ac:dyDescent="0.4">
      <c r="A70" s="160"/>
      <c r="B70" s="254" t="s">
        <v>178</v>
      </c>
      <c r="C70" s="255"/>
      <c r="D70" s="255"/>
      <c r="E70" s="255"/>
      <c r="F70" s="255"/>
      <c r="G70" s="255"/>
      <c r="H70" s="256"/>
      <c r="I70" s="257"/>
      <c r="J70" s="175"/>
      <c r="K70" s="176"/>
      <c r="L70" s="177"/>
      <c r="M70" s="161"/>
      <c r="N70" s="169"/>
    </row>
    <row r="71" spans="1:16" ht="15.75" customHeight="1" thickTop="1" x14ac:dyDescent="0.25">
      <c r="A71" s="160"/>
      <c r="B71" s="178"/>
      <c r="C71" s="179"/>
      <c r="D71" s="180"/>
      <c r="E71" s="181"/>
      <c r="F71" s="182"/>
      <c r="G71" s="183"/>
      <c r="H71" s="184"/>
      <c r="I71" s="185"/>
      <c r="J71" s="186"/>
      <c r="K71" s="176"/>
      <c r="L71" s="177"/>
      <c r="M71" s="161"/>
      <c r="N71" s="169"/>
    </row>
    <row r="72" spans="1:16" ht="40.5" customHeight="1" thickBot="1" x14ac:dyDescent="0.45">
      <c r="A72" s="160"/>
      <c r="B72" s="258"/>
      <c r="C72" s="255"/>
      <c r="D72" s="255"/>
      <c r="E72" s="255"/>
      <c r="F72" s="259"/>
      <c r="G72" s="260"/>
      <c r="H72" s="261" t="s">
        <v>179</v>
      </c>
      <c r="I72" s="260"/>
      <c r="J72" s="187"/>
      <c r="K72" s="262" t="s">
        <v>180</v>
      </c>
      <c r="L72" s="260"/>
      <c r="M72" s="161"/>
      <c r="N72" s="170" t="s">
        <v>181</v>
      </c>
    </row>
    <row r="73" spans="1:16" ht="28.5" customHeight="1" thickBot="1" x14ac:dyDescent="0.45">
      <c r="A73" s="160"/>
      <c r="B73" s="285" t="s">
        <v>183</v>
      </c>
      <c r="C73" s="255"/>
      <c r="D73" s="255"/>
      <c r="E73" s="255"/>
      <c r="F73" s="286">
        <f>L68</f>
        <v>0</v>
      </c>
      <c r="G73" s="243"/>
      <c r="H73" s="287">
        <v>38</v>
      </c>
      <c r="I73" s="243"/>
      <c r="J73" s="157"/>
      <c r="K73" s="282"/>
      <c r="L73" s="283"/>
      <c r="M73" s="188"/>
      <c r="N73" s="171">
        <v>39</v>
      </c>
      <c r="P73" s="158" t="s">
        <v>182</v>
      </c>
    </row>
    <row r="74" spans="1:16" ht="42.75" customHeight="1" thickBot="1" x14ac:dyDescent="0.65">
      <c r="A74" s="161"/>
      <c r="B74" s="273" t="s">
        <v>184</v>
      </c>
      <c r="C74" s="273"/>
      <c r="D74" s="273"/>
      <c r="E74" s="274"/>
      <c r="F74" s="263" t="e">
        <f>#REF!+#REF!+#REF!+F73+#REF!+#REF!+#REF!</f>
        <v>#REF!</v>
      </c>
      <c r="G74" s="243"/>
      <c r="H74" s="264">
        <f>SUM(H73:H73)</f>
        <v>38</v>
      </c>
      <c r="I74" s="243"/>
      <c r="J74" s="159"/>
      <c r="K74" s="284"/>
      <c r="L74" s="283"/>
      <c r="M74" s="189"/>
      <c r="N74" s="172">
        <f>SUM(N73:N73)</f>
        <v>39</v>
      </c>
      <c r="P74" s="158" t="s">
        <v>185</v>
      </c>
    </row>
    <row r="75" spans="1:16" ht="40.5" customHeight="1" thickBot="1" x14ac:dyDescent="0.4">
      <c r="A75" s="162"/>
      <c r="B75" s="265" t="s">
        <v>186</v>
      </c>
      <c r="C75" s="255"/>
      <c r="D75" s="266"/>
      <c r="E75" s="267"/>
      <c r="F75" s="267"/>
      <c r="G75" s="267"/>
      <c r="H75" s="267"/>
      <c r="I75" s="267"/>
      <c r="J75" s="267"/>
      <c r="K75" s="267"/>
      <c r="L75" s="267"/>
      <c r="M75" s="267"/>
      <c r="N75" s="169"/>
    </row>
    <row r="76" spans="1:16" ht="15.75" customHeight="1" x14ac:dyDescent="0.3">
      <c r="A76" s="162"/>
      <c r="B76" s="268"/>
      <c r="C76" s="255"/>
      <c r="D76" s="255"/>
      <c r="E76" s="255"/>
      <c r="F76" s="255"/>
      <c r="G76" s="255"/>
      <c r="H76" s="255"/>
      <c r="I76" s="255"/>
      <c r="J76" s="255"/>
      <c r="K76" s="255"/>
      <c r="L76" s="255"/>
      <c r="M76" s="269"/>
      <c r="N76" s="169"/>
    </row>
    <row r="77" spans="1:16" ht="23.25" x14ac:dyDescent="0.35">
      <c r="A77" s="163"/>
      <c r="B77" s="270" t="s">
        <v>187</v>
      </c>
      <c r="C77" s="255"/>
      <c r="D77" s="255"/>
      <c r="E77" s="255"/>
      <c r="F77" s="255"/>
      <c r="G77" s="255"/>
      <c r="H77" s="255"/>
      <c r="I77" s="255"/>
      <c r="J77" s="255"/>
      <c r="K77" s="255"/>
      <c r="L77" s="255"/>
      <c r="M77" s="269"/>
      <c r="N77" s="173"/>
    </row>
    <row r="78" spans="1:16" ht="45" customHeight="1" thickBot="1" x14ac:dyDescent="0.3">
      <c r="A78" s="164"/>
      <c r="B78" s="271" t="s">
        <v>188</v>
      </c>
      <c r="C78" s="255"/>
      <c r="D78" s="272"/>
      <c r="E78" s="267"/>
      <c r="F78" s="267"/>
      <c r="G78" s="267"/>
      <c r="H78" s="267"/>
      <c r="I78" s="267"/>
      <c r="J78" s="267"/>
      <c r="K78" s="267"/>
      <c r="L78" s="267"/>
      <c r="M78" s="267"/>
      <c r="N78" s="174"/>
    </row>
    <row r="79" spans="1:16" ht="45" customHeight="1" thickBot="1" x14ac:dyDescent="0.3">
      <c r="A79" s="165"/>
      <c r="B79" s="275" t="s">
        <v>189</v>
      </c>
      <c r="C79" s="255"/>
      <c r="D79" s="276"/>
      <c r="E79" s="277"/>
      <c r="F79" s="277"/>
      <c r="G79" s="277"/>
      <c r="H79" s="277"/>
      <c r="I79" s="277"/>
      <c r="J79" s="277"/>
      <c r="K79" s="277"/>
      <c r="L79" s="277"/>
      <c r="M79" s="277"/>
      <c r="N79" s="168"/>
    </row>
    <row r="80" spans="1:16" ht="45" customHeight="1" thickBot="1" x14ac:dyDescent="0.3">
      <c r="A80" s="166"/>
      <c r="B80" s="271" t="s">
        <v>190</v>
      </c>
      <c r="C80" s="255"/>
      <c r="D80" s="279"/>
      <c r="E80" s="277"/>
      <c r="F80" s="277"/>
      <c r="G80" s="277"/>
      <c r="H80" s="277"/>
      <c r="I80" s="277"/>
      <c r="J80" s="277"/>
      <c r="K80" s="277"/>
      <c r="L80" s="277"/>
      <c r="M80" s="277"/>
      <c r="N80" s="169"/>
    </row>
    <row r="81" spans="1:14" ht="45" customHeight="1" thickBot="1" x14ac:dyDescent="0.4">
      <c r="A81" s="165"/>
      <c r="B81" s="278" t="s">
        <v>191</v>
      </c>
      <c r="C81" s="255"/>
      <c r="D81" s="280"/>
      <c r="E81" s="277"/>
      <c r="F81" s="277"/>
      <c r="G81" s="277"/>
      <c r="H81" s="277"/>
      <c r="I81" s="277"/>
      <c r="J81" s="277"/>
      <c r="K81" s="277"/>
      <c r="L81" s="277"/>
      <c r="M81" s="277"/>
      <c r="N81" s="168"/>
    </row>
    <row r="82" spans="1:14" ht="45" customHeight="1" thickBot="1" x14ac:dyDescent="0.4">
      <c r="A82" s="165"/>
      <c r="B82" s="278" t="s">
        <v>192</v>
      </c>
      <c r="C82" s="255"/>
      <c r="D82" s="281"/>
      <c r="E82" s="277"/>
      <c r="F82" s="277"/>
      <c r="G82" s="277"/>
      <c r="H82" s="277"/>
      <c r="I82" s="277"/>
      <c r="J82" s="277"/>
      <c r="K82" s="277"/>
      <c r="L82" s="277"/>
      <c r="M82" s="277"/>
      <c r="N82" s="168"/>
    </row>
    <row r="83" spans="1:14" ht="45" customHeight="1" thickBot="1" x14ac:dyDescent="0.4">
      <c r="A83" s="167"/>
      <c r="B83" s="275" t="s">
        <v>193</v>
      </c>
      <c r="C83" s="255"/>
      <c r="D83" s="281"/>
      <c r="E83" s="277"/>
      <c r="F83" s="277"/>
      <c r="G83" s="277"/>
      <c r="H83" s="277"/>
      <c r="I83" s="277"/>
      <c r="J83" s="277"/>
      <c r="K83" s="277"/>
      <c r="L83" s="277"/>
      <c r="M83" s="277"/>
      <c r="N83" s="168"/>
    </row>
    <row r="84" spans="1:14" ht="45" customHeight="1" thickBot="1" x14ac:dyDescent="0.4">
      <c r="A84" s="168"/>
      <c r="B84" s="278" t="s">
        <v>194</v>
      </c>
      <c r="C84" s="269"/>
      <c r="D84" s="281"/>
      <c r="E84" s="277"/>
      <c r="F84" s="277"/>
      <c r="G84" s="277"/>
      <c r="H84" s="277"/>
      <c r="I84" s="277"/>
      <c r="J84" s="277"/>
      <c r="K84" s="277"/>
      <c r="L84" s="277"/>
      <c r="M84" s="277"/>
      <c r="N84" s="168"/>
    </row>
  </sheetData>
  <sheetProtection sheet="1" selectLockedCells="1"/>
  <mergeCells count="50">
    <mergeCell ref="K73:L73"/>
    <mergeCell ref="K74:L74"/>
    <mergeCell ref="B73:E73"/>
    <mergeCell ref="F73:G73"/>
    <mergeCell ref="H73:I73"/>
    <mergeCell ref="B83:C83"/>
    <mergeCell ref="B84:C84"/>
    <mergeCell ref="B80:C80"/>
    <mergeCell ref="D80:M80"/>
    <mergeCell ref="B81:C81"/>
    <mergeCell ref="D81:M81"/>
    <mergeCell ref="B82:C82"/>
    <mergeCell ref="D82:M82"/>
    <mergeCell ref="D83:M83"/>
    <mergeCell ref="D84:M84"/>
    <mergeCell ref="B77:M77"/>
    <mergeCell ref="B78:C78"/>
    <mergeCell ref="D78:M78"/>
    <mergeCell ref="B74:E74"/>
    <mergeCell ref="B79:C79"/>
    <mergeCell ref="D79:M79"/>
    <mergeCell ref="F74:G74"/>
    <mergeCell ref="H74:I74"/>
    <mergeCell ref="B75:C75"/>
    <mergeCell ref="D75:M75"/>
    <mergeCell ref="B76:M76"/>
    <mergeCell ref="B69:M69"/>
    <mergeCell ref="B70:G70"/>
    <mergeCell ref="H70:I70"/>
    <mergeCell ref="B72:E72"/>
    <mergeCell ref="F72:G72"/>
    <mergeCell ref="H72:I72"/>
    <mergeCell ref="K72:L72"/>
    <mergeCell ref="B68:I68"/>
    <mergeCell ref="B12:M12"/>
    <mergeCell ref="G62:M62"/>
    <mergeCell ref="B67:M67"/>
    <mergeCell ref="K68:M68"/>
    <mergeCell ref="B62:E62"/>
    <mergeCell ref="A7:M7"/>
    <mergeCell ref="A8:M8"/>
    <mergeCell ref="A9:M9"/>
    <mergeCell ref="C10:D10"/>
    <mergeCell ref="E10:F10"/>
    <mergeCell ref="G10:M10"/>
    <mergeCell ref="A2:M2"/>
    <mergeCell ref="A3:M3"/>
    <mergeCell ref="A4:M4"/>
    <mergeCell ref="A5:M5"/>
    <mergeCell ref="A6:M6"/>
  </mergeCells>
  <conditionalFormatting sqref="O11:O69">
    <cfRule type="cellIs" dxfId="1" priority="1" operator="greaterThan">
      <formula>0</formula>
    </cfRule>
  </conditionalFormatting>
  <conditionalFormatting sqref="O12:O68">
    <cfRule type="cellIs" dxfId="0" priority="2" operator="lessThanOrEqual">
      <formula>0</formula>
    </cfRule>
  </conditionalFormatting>
  <printOptions horizontalCentered="1"/>
  <pageMargins left="0.25" right="0.25" top="0.25" bottom="0.25" header="0" footer="0"/>
  <pageSetup scale="59" fitToHeight="16" orientation="landscape" r:id="rId1"/>
  <rowBreaks count="1" manualBreakCount="1">
    <brk id="6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21-22</vt:lpstr>
      <vt:lpstr>'BID 21-22'!Print_Area</vt:lpstr>
      <vt:lpstr>'BID 21-22'!Z_0C3C3871_9587_4907_8647_6ABAD5CAAEFD_.wvu.PrintArea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Leta A. Lute</dc:creator>
  <cp:lastModifiedBy>Leta A. Lute</cp:lastModifiedBy>
  <cp:lastPrinted>2021-04-19T20:01:57Z</cp:lastPrinted>
  <dcterms:created xsi:type="dcterms:W3CDTF">2021-04-13T17:20:55Z</dcterms:created>
  <dcterms:modified xsi:type="dcterms:W3CDTF">2021-04-19T20:11:14Z</dcterms:modified>
</cp:coreProperties>
</file>